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GBagalwa\Desktop\ILIMA\"/>
    </mc:Choice>
  </mc:AlternateContent>
  <xr:revisionPtr revIDLastSave="0" documentId="13_ncr:1_{B9061120-C428-408C-A6F7-4D0B242238D4}" xr6:coauthVersionLast="47" xr6:coauthVersionMax="47" xr10:uidLastSave="{00000000-0000-0000-0000-000000000000}"/>
  <bookViews>
    <workbookView xWindow="-110" yWindow="-110" windowWidth="19420" windowHeight="11020" firstSheet="2" activeTab="4" xr2:uid="{E9224E25-E1D8-44D8-9DEF-8B745A777D7F}"/>
  </bookViews>
  <sheets>
    <sheet name="Resume" sheetId="6" r:id="rId1"/>
    <sheet name="Staff Hses &amp; related facilities" sheetId="4" r:id="rId2"/>
    <sheet name="Class rms, lib &amp; Admin Block" sheetId="2" r:id="rId3"/>
    <sheet name="Schl. Ltrn, Drnge, &amp; Acss Rts" sheetId="3" r:id="rId4"/>
    <sheet name="ECDE Class room"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7" l="1"/>
  <c r="C21" i="4"/>
  <c r="F21" i="4" s="1"/>
  <c r="F43" i="7"/>
  <c r="F49" i="7"/>
  <c r="F46" i="7"/>
  <c r="F39" i="7"/>
  <c r="C37" i="7"/>
  <c r="F37" i="7" s="1"/>
  <c r="C24" i="7"/>
  <c r="F24" i="7" s="1"/>
  <c r="C23" i="7"/>
  <c r="F23" i="7" s="1"/>
  <c r="C22" i="7"/>
  <c r="F22" i="7" s="1"/>
  <c r="C21" i="7"/>
  <c r="F21" i="7" s="1"/>
  <c r="F18" i="7"/>
  <c r="F17" i="7"/>
  <c r="F15" i="7"/>
  <c r="F9" i="7"/>
  <c r="F16" i="7"/>
  <c r="C8" i="7"/>
  <c r="F8" i="7" s="1"/>
  <c r="C7" i="7"/>
  <c r="F7" i="7" s="1"/>
  <c r="C14" i="7"/>
  <c r="F14" i="7" s="1"/>
  <c r="C13" i="7"/>
  <c r="F13" i="7" s="1"/>
  <c r="C12" i="7"/>
  <c r="F12" i="7" s="1"/>
  <c r="C6" i="7"/>
  <c r="F6" i="7" s="1"/>
  <c r="C5" i="7"/>
  <c r="F6" i="3"/>
  <c r="F11" i="3"/>
  <c r="F40" i="2"/>
  <c r="F24" i="2"/>
  <c r="F13" i="2"/>
  <c r="F22" i="3"/>
  <c r="F19" i="3"/>
  <c r="F18" i="3"/>
  <c r="F17" i="3"/>
  <c r="F14" i="3"/>
  <c r="F13" i="3"/>
  <c r="F12" i="3"/>
  <c r="F3" i="3"/>
  <c r="F42" i="2"/>
  <c r="F38" i="2"/>
  <c r="F36" i="2"/>
  <c r="F33" i="2"/>
  <c r="F31" i="2"/>
  <c r="F29" i="2"/>
  <c r="F27" i="2"/>
  <c r="F15" i="2"/>
  <c r="F11" i="2"/>
  <c r="F9" i="2"/>
  <c r="F7" i="2"/>
  <c r="F3" i="2"/>
  <c r="F46" i="2" s="1"/>
  <c r="F29" i="4"/>
  <c r="C15" i="4"/>
  <c r="C8" i="4"/>
  <c r="F8" i="4" s="1"/>
  <c r="F22" i="4"/>
  <c r="C20" i="4"/>
  <c r="F20" i="4" s="1"/>
  <c r="C19" i="4"/>
  <c r="F19" i="4" s="1"/>
  <c r="C18" i="4"/>
  <c r="F18" i="4" s="1"/>
  <c r="C17" i="4"/>
  <c r="F17" i="4" s="1"/>
  <c r="F7" i="4"/>
  <c r="F54" i="3"/>
  <c r="F52" i="3"/>
  <c r="F37" i="3"/>
  <c r="F53" i="3"/>
  <c r="F6" i="4"/>
  <c r="F5" i="4"/>
  <c r="F4" i="4"/>
  <c r="F3" i="4"/>
  <c r="C51" i="3"/>
  <c r="F51" i="3" s="1"/>
  <c r="C48" i="3"/>
  <c r="F48" i="3" s="1"/>
  <c r="C47" i="3"/>
  <c r="F47" i="3" s="1"/>
  <c r="C43" i="3"/>
  <c r="F43" i="3" s="1"/>
  <c r="C46" i="3"/>
  <c r="F46" i="3" s="1"/>
  <c r="C42" i="3"/>
  <c r="F42" i="3" s="1"/>
  <c r="C41" i="3"/>
  <c r="F41" i="3" s="1"/>
  <c r="C40" i="3"/>
  <c r="F40" i="3" s="1"/>
  <c r="C39" i="3"/>
  <c r="F39" i="3" s="1"/>
  <c r="C38" i="3"/>
  <c r="F38" i="3" s="1"/>
  <c r="C22" i="2"/>
  <c r="F22" i="2" s="1"/>
  <c r="C5" i="2"/>
  <c r="F5" i="2" s="1"/>
  <c r="F5" i="7" l="1"/>
  <c r="F64" i="7" s="1"/>
  <c r="F57" i="3"/>
  <c r="F58" i="3" s="1"/>
  <c r="F59" i="3" s="1"/>
  <c r="E9" i="6" s="1"/>
  <c r="F9" i="4"/>
  <c r="F10" i="4" s="1"/>
  <c r="F11" i="4" s="1"/>
  <c r="F32" i="4"/>
  <c r="F33" i="4" s="1"/>
  <c r="F34" i="4" s="1"/>
  <c r="F15" i="4"/>
  <c r="F23" i="4" s="1"/>
  <c r="F65" i="7" l="1"/>
  <c r="F66" i="7" s="1"/>
  <c r="E11" i="6" s="1"/>
  <c r="F24" i="4"/>
  <c r="F25" i="4" s="1"/>
  <c r="F37" i="4" s="1"/>
  <c r="E5" i="6" s="1"/>
  <c r="F47" i="2"/>
  <c r="F48" i="2" s="1"/>
  <c r="E7" i="6" s="1"/>
  <c r="E1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tc={CD5A46F5-3797-411F-977A-7070913982F3}</author>
    <author>tc={81D3DCFD-6C87-40B6-BD2D-9A67616BD610}</author>
    <author>tc={3F3A7B91-69DD-474C-A7DA-35873DE656C8}</author>
  </authors>
  <commentList>
    <comment ref="B6" authorId="0" shapeId="0" xr:uid="{CD5A46F5-3797-411F-977A-7070913982F3}">
      <text>
        <t>[Threaded comment]
Your version of Excel allows you to read this threaded comment; however, any edits to it will get removed if the file is opened in a newer version of Excel. Learn more: https://go.microsoft.com/fwlink/?linkid=870924
Comment:
    Four are pending but out of those, 2should be demolished and be built afresh.</t>
      </text>
    </comment>
    <comment ref="E7" authorId="1" shapeId="0" xr:uid="{81D3DCFD-6C87-40B6-BD2D-9A67616BD610}">
      <text>
        <t>[Threaded comment]
Your version of Excel allows you to read this threaded comment; however, any edits to it will get removed if the file is opened in a newer version of Excel. Learn more: https://go.microsoft.com/fwlink/?linkid=870924
Comment:
    Rate Calculated from the new Staff block Latrine for the Administration area. See next Work sheet.</t>
      </text>
    </comment>
    <comment ref="A27" authorId="2" shapeId="0" xr:uid="{3F3A7B91-69DD-474C-A7DA-35873DE656C8}">
      <text>
        <t>[Threaded comment]
Your version of Excel allows you to read this threaded comment; however, any edits to it will get removed if the file is opened in a newer version of Excel. Learn more: https://go.microsoft.com/fwlink/?linkid=870924
Comment:
    Subject to approval by the budget holder.</t>
      </text>
    </comment>
  </commentList>
</comments>
</file>

<file path=xl/sharedStrings.xml><?xml version="1.0" encoding="utf-8"?>
<sst xmlns="http://schemas.openxmlformats.org/spreadsheetml/2006/main" count="321" uniqueCount="154">
  <si>
    <t>CM</t>
  </si>
  <si>
    <t>L</t>
  </si>
  <si>
    <t>M</t>
  </si>
  <si>
    <t>No.</t>
  </si>
  <si>
    <t>Item</t>
  </si>
  <si>
    <t>Description</t>
  </si>
  <si>
    <t>QTY</t>
  </si>
  <si>
    <t>UNIT</t>
  </si>
  <si>
    <t>RATE</t>
  </si>
  <si>
    <t>Amount</t>
  </si>
  <si>
    <t>A</t>
  </si>
  <si>
    <t>SM</t>
  </si>
  <si>
    <t>B</t>
  </si>
  <si>
    <t>C</t>
  </si>
  <si>
    <t>D</t>
  </si>
  <si>
    <t>Sum</t>
  </si>
  <si>
    <t>E</t>
  </si>
  <si>
    <t>F</t>
  </si>
  <si>
    <t>G</t>
  </si>
  <si>
    <t>H</t>
  </si>
  <si>
    <t>LM</t>
  </si>
  <si>
    <t>I</t>
  </si>
  <si>
    <t>J</t>
  </si>
  <si>
    <t>K</t>
  </si>
  <si>
    <t>N</t>
  </si>
  <si>
    <t xml:space="preserve">Item </t>
  </si>
  <si>
    <t>Unit</t>
  </si>
  <si>
    <t>Units</t>
  </si>
  <si>
    <t>Total(USD)</t>
  </si>
  <si>
    <t>Add 5% price escalation</t>
  </si>
  <si>
    <t>Subtotal</t>
  </si>
  <si>
    <t>Grant Total(rates include VAT)</t>
  </si>
  <si>
    <t>Rates (USD)</t>
  </si>
  <si>
    <t>Water Harvesting within Staff Quotas</t>
  </si>
  <si>
    <t>Staff Quotas Facilities Repair.</t>
  </si>
  <si>
    <t>Excavation</t>
  </si>
  <si>
    <t>Sub total</t>
  </si>
  <si>
    <t>add 5% Contigency</t>
  </si>
  <si>
    <t>Grand total(rates are all inclusive)</t>
  </si>
  <si>
    <t>Solar provision for ligting the compound</t>
  </si>
  <si>
    <t>Amount(USD)</t>
  </si>
  <si>
    <t>RATE(USD)</t>
  </si>
  <si>
    <t>Lot</t>
  </si>
  <si>
    <t xml:space="preserve">Grant Total </t>
  </si>
  <si>
    <t>Add 18% VAT</t>
  </si>
  <si>
    <t>Superstructure</t>
  </si>
  <si>
    <t xml:space="preserve">Total For School Latrines to Summary </t>
  </si>
  <si>
    <t>Class Over all Size 8M x 7.2M.</t>
  </si>
  <si>
    <t>AWF's MLW Landscape in  DRC (Ilima school) renovations Year 2023</t>
  </si>
  <si>
    <t>Préparation du site et travaux de terrassement</t>
  </si>
  <si>
    <t>Déblaiement du site jusqu'à un maximum de 7 x 4 mètres</t>
  </si>
  <si>
    <t>Excavation de tranchées jusqu'à un maximum de 1,5 mètre.</t>
  </si>
  <si>
    <t>Transport des déblais excédentaires et épandage selon les instructions. Aucun déblai ne doit être laissé en tas sur le site.</t>
  </si>
  <si>
    <t>Fourniture et emballage à la main d'un noyau dur de 300 mm d'épaisseur pour les fondations.</t>
  </si>
  <si>
    <t>Poussière de carrière ou murram de 50 mm d'épaisseur pour masquer le noyau dur emballé à la main, et compactage à 85%MDD.</t>
  </si>
  <si>
    <t>Sous-structure</t>
  </si>
  <si>
    <t>Bétonnage de la semelle en bande renforcée des tranchées. Le prix comprend le ferraillage et le coffrage.</t>
  </si>
  <si>
    <t>SubstructureMur en maçonnerie dans un mélange de ciment et de sable 1:3</t>
  </si>
  <si>
    <t xml:space="preserve">Remblayage sur les côtés des fondations </t>
  </si>
  <si>
    <t>Traitement anti-termites des fondations avec une garantie de 10 ans.</t>
  </si>
  <si>
    <t>Fourniture et fixation d'une sous-couche en DPM de calibre 1000. Prévoir les chevauchements.</t>
  </si>
  <si>
    <t>Fourniture et fixation d'un treillis d'armature A142 BRC, prévoir des chevauchements d'au moins 150 mm.</t>
  </si>
  <si>
    <t>Dalle en béton armé de 150 mm d'épaisseur, mélange de béton de classe 25 (1:1,5:3). Le prix doit tenir compte du coffrage correspondant.</t>
  </si>
  <si>
    <t>Mur de superstructure de 200 mm d'épaisseur en briques cuites, conformément à l'approbation. Prévoir la fourniture de DPC sous tous les murs</t>
  </si>
  <si>
    <t>Poutre de ceinture en béton armé. Le taux doit inclure les barres d'armature et le coffrage correspondant.</t>
  </si>
  <si>
    <t>Travaux de plâtrage à l'intérieur des murs en mortier de ciment/sable 1:3 à l'intérieur.</t>
  </si>
  <si>
    <t>Idem pour les surfaces des murs extérieurs.</t>
  </si>
  <si>
    <t>P.U</t>
  </si>
  <si>
    <t>Toiture, fenêtres, portes, accessoires</t>
  </si>
  <si>
    <t>Couverture en Gauge28 comprenant la structure en bois, les clous et tous les matériaux associés.</t>
  </si>
  <si>
    <t>Fourniture et pose de fenêtres de 1500mm x 1500mm. Comprend tous les accessoires et le vernissage.</t>
  </si>
  <si>
    <t>Fournir et fixer des portes en bois de 900 mm de large et 2400 mm de haut sur les entrées des latrines. Ces portes doivent inclure toutes les ferrures nécessaires et la finition des portes conformément à l'approbation.</t>
  </si>
  <si>
    <t>Fournir et fixer des portes de 900 mm de large sur 2400 mm de haut sur les entrées des salles de classe. Celles-ci doivent inclure toute la quincaillerie nécessaire et la finition des portes doit être approuvée.</t>
  </si>
  <si>
    <t>Produits pour l'eau de pluie</t>
  </si>
  <si>
    <t>Prévoir une somme provisoire de 300,00 $ pour la fourniture et la fixation des équipements d'eau de pluie. Il s'agit de gouttières, de tuyaux de descente et d'un drainage sûr sans causer de dommages aux structures adjacentes ou aux chemins.</t>
  </si>
  <si>
    <t>Mobilier</t>
  </si>
  <si>
    <t>Prévoir une somme provisionnelle de 600,00 $ pour la fourniture de mobilier de base pour les élèves de l'ECDE, y compris des articles de jeu de base.</t>
  </si>
  <si>
    <t>Sous-Total</t>
  </si>
  <si>
    <t>Rénovation des logements du personnel et des installations connexes</t>
  </si>
  <si>
    <t>Construction et aménagement de salles de classe ECDE</t>
  </si>
  <si>
    <t>Latrines scolaires, drainage et voies d'accès</t>
  </si>
  <si>
    <t>Salles de classe, bibliothèque et bloc administratif</t>
  </si>
  <si>
    <t>Salles de classe, bibliothèque et bureau administratif</t>
  </si>
  <si>
    <t>Enlever soigneusement la sous-couche déchirée dans les espaces de toiture de toutes les salles de classe et fournir et réinstaller soigneusement une nouvelle sous-couche de forte épaisseur avec une garantie de 10 ans sans fuite. Les bardeaux de toiture doivent être réinstallés tels qu'ils étaient après la réparation, là où il a été nécessaire de les enlever pour faciliter les réparations.</t>
  </si>
  <si>
    <t>Enlever soigneusement les anciens travaux de plâtrage et préparer tous les murs en les plâtrant pour les repeindre à l'intérieur. Peindre les murs avec des adjuvants à base d'huile de palme, comme cela a déjà été fait.</t>
  </si>
  <si>
    <t>Découper soigneusement les sols et les recrépir pour s'assurer qu'aucune fissure n'apparaisse à l'intérieur. Il est conseillé d'exiger un renforcement spécial en fibres des matériaux de chape, le cas échéant.</t>
  </si>
  <si>
    <t>Enlever soigneusement toutes les fenêtres mates déchirées et les remplacer par de nouvelles fenêtres mates, avec l'accord du chantier. Des photos d'échantillons seront fournies avant le début des travaux pour guider les artisans. Le tarif comprendra le transport des débris hors du site à des endroits bien choisis pour leur dispersion.</t>
  </si>
  <si>
    <t>Prévoir une somme provisoire de 200 $ pour la réparation des meubles endommagés, y compris la fourniture du bois nécessaire, la reconstruction des meubles cassés, le ponçage minutieux et le vernissage pour qu'ils soient prêts à l'emploi. Cette somme inclut le mobilier du bloc administratif, mais exclut le mobilier de la bibliothèque qui doit être mesuré séparément.</t>
  </si>
  <si>
    <t>Fabriquez une table en bois de 3 mètres sur 2 mètres. Tenir compte d'une hauteur confortable pour la plupart des enfants dans la bibliothèque. Le tarif doit inclure la fourniture de tous les matériaux nécessaires pour l'ensemble du travail, y compris le vernissage de la table prête à l'emploi.</t>
  </si>
  <si>
    <t>Fabriquer des sièges de la même hauteur que ceux utilisés avec la table décrite ci-dessus. Le prix doit comprendre la fourniture de tous les matériaux nécessaires pour l'ensemble du travail, y compris le vernissage des sièges prêts à l'emploi.</t>
  </si>
  <si>
    <t>Espace de l'entrée de la bibliothèque.</t>
  </si>
  <si>
    <t>Réduire la surface de la bibliothèque à l'entrée par un mur assorti, pour laisser une porte d'entrée de 1200 mm x 2400 mm de haut.</t>
  </si>
  <si>
    <t>Fabriquer et fixer une porte en bois dur de 1200 mm x 2400 mm de haut, assortie à la porte existante de la bibliothèque. Ceci comprendra tous les matériaux et la quincaillerie nécessaire, le vernissage et la main d'œuvre.</t>
  </si>
  <si>
    <t>Identité et bloc scolaire Lebels</t>
  </si>
  <si>
    <t xml:space="preserve">Enlever soigneusement toutes les anciennes étiquettes des salles de classe et les transporter. </t>
  </si>
  <si>
    <t>Fabriquer de nouvelles étiquettes en bois dur gravé pour le bloc scolaire, y compris les salles de classe, la bibliothèque et le bureau de l'administration.</t>
  </si>
  <si>
    <t>Enlever soigneusement l'étiquette de l'école et la transporter.</t>
  </si>
  <si>
    <t>Fabriquer de nouvelles étiquettes gravées en bois dur pour l'étiquette d'identité de l'école (Ecole Primaire ILIMA).</t>
  </si>
  <si>
    <t>Plaque de l'école</t>
  </si>
  <si>
    <t>Enlever soigneusement la plaque existante du projet d'école près du bureau de l'administration et la remettre au client.</t>
  </si>
  <si>
    <t>Fabriquer une nouvelle plaque selon les instructions du personnel d'AWF Communication. Le tarif peut être approximatif sous réserve d'un accord final sur le tarif. Cette plaque sera fixée comme dernier élément du projet. Elle doit correspondre au texte existant.</t>
  </si>
  <si>
    <t xml:space="preserve">Préparer une plate-forme de réservoir en béton armé au point de drainage où les deux unités incurvées se rejoignent, prête pour l'installation du réservoir. </t>
  </si>
  <si>
    <t>Fournir et fixer un réservoir d'eau de 10 000 litres à la base du réservoir décrite ci-dessus.</t>
  </si>
  <si>
    <t>Cartographie du drainage pour l'empierrement.</t>
  </si>
  <si>
    <t>La cartographie du drainage sera réalisée par l'entrepreneur afin de guider la communauté sur la manière dont le drainage doit faire le tour de l'ensemble du complexe pour protéger les bâtiments. La communauté doit être impliquée dans la préparation des lignes de drainage par le biais de la pose de pierres. Les membres de la communauté s'associeront pour livrer les pierres et les matériaux nécessaires.</t>
  </si>
  <si>
    <t>Cartographie des voies d'accès</t>
  </si>
  <si>
    <t>En utilisant les itinéraires existants ou les plus pratiques possibles, délimiter les voies d'accès à l'enceinte, en particulier aux latrines des élèves. La communauté doit aider à tracer les routes manuellement. Le tarif ne comprend que la cartographie.</t>
  </si>
  <si>
    <t>Fabrication des portes des latrines des élèves</t>
  </si>
  <si>
    <t>Fabriquer des portes simples en bois pour les latrines des élèves, toutes avec une hauteur libre de 200 mm au niveau du sol, comme suit :</t>
  </si>
  <si>
    <t>Filles</t>
  </si>
  <si>
    <t>i) 900 x 1600 mm de haut</t>
  </si>
  <si>
    <t>ii) 720 x 1600 mm de haut</t>
  </si>
  <si>
    <t>iii) 600 x 1600 mm de haut</t>
  </si>
  <si>
    <t>iv) 760 x 1600 mm de haut</t>
  </si>
  <si>
    <t>Garçons</t>
  </si>
  <si>
    <t>i) 700 x 1600 mm de haut</t>
  </si>
  <si>
    <t>ii) 760 x 1600mm Haut</t>
  </si>
  <si>
    <t>Blocs de latrines pour élèves</t>
  </si>
  <si>
    <t xml:space="preserve">Réparer les sols pour faciliter l'utilisation et renforcer les murs en les plâtrant et en les peignant avec une peinture riche en additifs d'huile de palme afin d'éviter le délabrement dû à la pluie, comme on peut le voir sur le site. </t>
  </si>
  <si>
    <t>Bloc de latrines pour enseignants (3m x 6m) Latrines à 4 portes</t>
  </si>
  <si>
    <t>Dégagement du site jusqu'à un maximum de 7 x 4 mètres</t>
  </si>
  <si>
    <t>Excavation de la fosse des latrines jusqu'à une profondeur maximale de 3 mètres</t>
  </si>
  <si>
    <t xml:space="preserve">Bétonnage en masse du fond de la fosse </t>
  </si>
  <si>
    <t>Mur de maçonnerie en mélange ciment-sable 1:3</t>
  </si>
  <si>
    <t>Anneau de béton armé à renforcement unique au milieu. Le prix comprend les barres d'armature D8 et le coffrage correspondant.</t>
  </si>
  <si>
    <t>Dalle suspendue en béton armé de 150 mm d'épaisseur, y compris la réalisation de 4 trous dans la fosse. Utiliser des barres D10 dans chaque sens pour renforcer le béton. Comprend une goulotte de clapage automatique installée sur chaque puits.</t>
  </si>
  <si>
    <t>Poutre de 200 mm x 300 mm de profondeur pour soutenir la cloison au-dessus de la dalle suspendue. Le prix comprend les barres d'armature D8 et le coffrage correspondant.</t>
  </si>
  <si>
    <t xml:space="preserve">Mur de superstructure de 200 mm d'épaisseur </t>
  </si>
  <si>
    <t>Poutre de ceinture en béton armé. Le tarif comprend les barres d'armature et le coffrage correspondant.</t>
  </si>
  <si>
    <t>Travaux de plâtrage à l'intérieur des murs en mortier de ciment/sable 1:3.</t>
  </si>
  <si>
    <t>Toiture de calibre 28, y compris la structure en bois, les clous et tous les matériaux associés.</t>
  </si>
  <si>
    <t>Lors de la construction des murs, prévoir de petites ouvertures de 900 x 600 mm de hauteur qui seront laissées sur les côtés comme des fenêtres, comme indiqué sur les dessins, mais fermées avec un treillis métallique.</t>
  </si>
  <si>
    <t>Prévoir la fixation de 2 tuyaux d'aération du sol de 150 mm de diamètre à exposer à la lumière du soleil à au moins 1 mètre de hauteur pour permettre l'effet de radiation de l'odeur de la volaille, avec une moustiquaire.</t>
  </si>
  <si>
    <t>Fournir et fixer des portes de 800 mm de large et de 2400 mm de haut sur les entrées des latrines. Ces portes doivent inclure toute la quincaillerie nécessaire et la finition des portes conformément à l'approbation.</t>
  </si>
  <si>
    <t>Maisons du personnel - par bloc avec deux appartements</t>
  </si>
  <si>
    <t>Frais de cuisine tout compris</t>
  </si>
  <si>
    <t>Mobilier de base par appartement</t>
  </si>
  <si>
    <t>2Latrines - Réparables</t>
  </si>
  <si>
    <t>Les deux autres sont destinées à la démolition</t>
  </si>
  <si>
    <t>Repeindre les toits des logements du personnel et les toits des cuisines</t>
  </si>
  <si>
    <t>Des gouttières en acier permettent de fixer et d'orienter les réservoirs en maçonnerie de briques.</t>
  </si>
  <si>
    <t>Construction de réservoirs en maçonnerie (2x2x1.5) - 4 réservoirs</t>
  </si>
  <si>
    <t>Béton de base de 300 mm d'épaisseur, y compris l'armature en treillis.</t>
  </si>
  <si>
    <t>Mur de maçonnerie en briques cuites imperméabilisées de 200 mm d'épaisseur en mortier 1:3 c/s</t>
  </si>
  <si>
    <t>Travaux de plâtre imperméabilisés à l'intérieur et à l'extérieur.</t>
  </si>
  <si>
    <t>Dalle supérieure renforcée en VRC classe 25 comprenant le béton, l'armature, le couvercle, l'entrée et le coffrage.</t>
  </si>
  <si>
    <t>Robinet de la bavette, y compris la zone de la fosse de prélèvement d'eau en maçonnerie.</t>
  </si>
  <si>
    <t>Accorder une somme provisoire de 2500,00 $ pour la fourniture et l'installation de panneaux solaires afin d'assurer l'éclairage de l'école, y compris tous les éléments nécessaires tels que les onduleurs, les batteries et les régulateurs de puissance. Cela comprendra les luminaires et les ampoules dans les salles de classe et dans les locaux du personnel, les latrines et quelques lampes de sécurité.</t>
  </si>
  <si>
    <t>NB : Un spécialiste de l'énergie solaire sera engagé pour travailler sur ce sous-projet.</t>
  </si>
  <si>
    <t>ajouter 5 % de contingence</t>
  </si>
  <si>
    <t>Totaux Quotas du personnel et alliés</t>
  </si>
  <si>
    <t>Sous Total</t>
  </si>
  <si>
    <t>Ajouter 16% VAT</t>
  </si>
  <si>
    <t>Total pour les salles de classe et le bloc administratif au résumé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</si>
</sst>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11"/>
      <color theme="1"/>
      <name val="Calibri"/>
      <family val="2"/>
      <scheme val="minor"/>
    </font>
    <font>
      <sz val="11"/>
      <color theme="1"/>
      <name val="Calibri"/>
      <family val="2"/>
      <scheme val="minor"/>
    </font>
    <font>
      <sz val="11"/>
      <color theme="1"/>
      <name val="Book Antiqua"/>
      <family val="1"/>
    </font>
    <font>
      <b/>
      <sz val="11"/>
      <color theme="1"/>
      <name val="Book Antiqua"/>
      <family val="1"/>
    </font>
    <font>
      <sz val="14"/>
      <color theme="1"/>
      <name val="Book Antiqua"/>
      <family val="1"/>
    </font>
    <font>
      <b/>
      <sz val="18"/>
      <color theme="1"/>
      <name val="Book Antiqua"/>
      <family val="1"/>
    </font>
    <font>
      <sz val="10"/>
      <color theme="1"/>
      <name val="Book Antiqua"/>
      <family val="1"/>
    </font>
    <font>
      <b/>
      <sz val="10"/>
      <color theme="1"/>
      <name val="Book Antiqua"/>
      <family val="1"/>
    </font>
    <font>
      <b/>
      <u/>
      <sz val="11"/>
      <color theme="1"/>
      <name val="Book Antiqua"/>
      <family val="1"/>
    </font>
    <font>
      <b/>
      <u/>
      <sz val="11"/>
      <name val="Book Antiqua"/>
      <family val="1"/>
    </font>
    <font>
      <u/>
      <sz val="11"/>
      <color theme="1"/>
      <name val="Book Antiqua"/>
      <family val="1"/>
    </font>
    <font>
      <b/>
      <i/>
      <sz val="11"/>
      <color theme="1"/>
      <name val="Book Antiqua"/>
      <family val="1"/>
    </font>
    <font>
      <b/>
      <i/>
      <sz val="10"/>
      <color theme="1"/>
      <name val="Book Antiqua"/>
      <family val="1"/>
    </font>
    <font>
      <b/>
      <u/>
      <sz val="10"/>
      <color theme="1"/>
      <name val="Book Antiqua"/>
      <family val="1"/>
    </font>
    <font>
      <b/>
      <sz val="16"/>
      <color theme="1"/>
      <name val="Book Antiqua"/>
      <family val="1"/>
    </font>
    <font>
      <sz val="16"/>
      <color theme="1"/>
      <name val="Book Antiqua"/>
      <family val="1"/>
    </font>
    <font>
      <b/>
      <u/>
      <sz val="12"/>
      <color theme="1"/>
      <name val="Book Antiqua"/>
      <family val="1"/>
    </font>
    <font>
      <sz val="11"/>
      <name val="Book Antiqua"/>
      <family val="1"/>
    </font>
    <font>
      <b/>
      <sz val="11"/>
      <name val="Book Antiqua"/>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4">
    <xf numFmtId="0" fontId="0" fillId="0" borderId="0" xfId="0"/>
    <xf numFmtId="0" fontId="2" fillId="0" borderId="0" xfId="0" applyFont="1"/>
    <xf numFmtId="0" fontId="2" fillId="0" borderId="2" xfId="0" applyFont="1" applyBorder="1"/>
    <xf numFmtId="0" fontId="2" fillId="0" borderId="3" xfId="0" applyFont="1" applyBorder="1"/>
    <xf numFmtId="0" fontId="2" fillId="0" borderId="3" xfId="0" applyFont="1" applyBorder="1" applyAlignment="1">
      <alignment wrapText="1"/>
    </xf>
    <xf numFmtId="0" fontId="2" fillId="0" borderId="0" xfId="0" applyFont="1" applyAlignment="1">
      <alignment wrapText="1"/>
    </xf>
    <xf numFmtId="0" fontId="6" fillId="0" borderId="0" xfId="0" applyFont="1"/>
    <xf numFmtId="0" fontId="6" fillId="0" borderId="1" xfId="0" applyFont="1" applyBorder="1"/>
    <xf numFmtId="0" fontId="6" fillId="0" borderId="1" xfId="0" applyFont="1" applyBorder="1" applyAlignment="1">
      <alignment wrapText="1"/>
    </xf>
    <xf numFmtId="0" fontId="6" fillId="0" borderId="0" xfId="0" applyFont="1" applyAlignment="1">
      <alignment wrapText="1"/>
    </xf>
    <xf numFmtId="0" fontId="7" fillId="0" borderId="1" xfId="0" applyFont="1" applyBorder="1"/>
    <xf numFmtId="0" fontId="3" fillId="0" borderId="3" xfId="0" applyFont="1" applyBorder="1"/>
    <xf numFmtId="0" fontId="8" fillId="0" borderId="3" xfId="0" applyFont="1" applyBorder="1" applyAlignment="1">
      <alignment wrapText="1"/>
    </xf>
    <xf numFmtId="0" fontId="8" fillId="0" borderId="3" xfId="0" applyFont="1" applyBorder="1"/>
    <xf numFmtId="43" fontId="8" fillId="0" borderId="5" xfId="1" applyFont="1" applyBorder="1"/>
    <xf numFmtId="43" fontId="2" fillId="0" borderId="5" xfId="1" applyFont="1" applyBorder="1"/>
    <xf numFmtId="43" fontId="3" fillId="0" borderId="5" xfId="1" applyFont="1" applyBorder="1"/>
    <xf numFmtId="43" fontId="2" fillId="0" borderId="0" xfId="1" applyFont="1"/>
    <xf numFmtId="43" fontId="8" fillId="0" borderId="4" xfId="1" applyFont="1" applyBorder="1"/>
    <xf numFmtId="43" fontId="2" fillId="0" borderId="4" xfId="1" applyFont="1" applyBorder="1"/>
    <xf numFmtId="43" fontId="3" fillId="0" borderId="4" xfId="1" applyFont="1" applyBorder="1"/>
    <xf numFmtId="0" fontId="9" fillId="0" borderId="3" xfId="0" applyFont="1" applyBorder="1" applyAlignment="1">
      <alignment wrapText="1"/>
    </xf>
    <xf numFmtId="0" fontId="2" fillId="0" borderId="3" xfId="0" applyFont="1" applyBorder="1" applyAlignment="1">
      <alignment horizontal="left" wrapText="1"/>
    </xf>
    <xf numFmtId="0" fontId="2" fillId="0" borderId="8" xfId="0" applyFont="1" applyBorder="1"/>
    <xf numFmtId="1" fontId="8" fillId="0" borderId="3" xfId="0" applyNumberFormat="1" applyFont="1" applyBorder="1"/>
    <xf numFmtId="1" fontId="2" fillId="0" borderId="3" xfId="0" applyNumberFormat="1" applyFont="1" applyBorder="1"/>
    <xf numFmtId="1" fontId="3" fillId="0" borderId="3" xfId="0" applyNumberFormat="1" applyFont="1" applyBorder="1"/>
    <xf numFmtId="1" fontId="2" fillId="0" borderId="0" xfId="0" applyNumberFormat="1" applyFont="1"/>
    <xf numFmtId="0" fontId="8" fillId="0" borderId="3"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center"/>
    </xf>
    <xf numFmtId="2" fontId="2" fillId="0" borderId="3" xfId="0" applyNumberFormat="1" applyFont="1" applyBorder="1"/>
    <xf numFmtId="0" fontId="12" fillId="0" borderId="1" xfId="0" applyFont="1" applyBorder="1" applyAlignment="1">
      <alignment horizontal="right" wrapText="1"/>
    </xf>
    <xf numFmtId="1" fontId="6" fillId="0" borderId="1" xfId="0" applyNumberFormat="1" applyFont="1" applyBorder="1"/>
    <xf numFmtId="0" fontId="13" fillId="0" borderId="1" xfId="0" applyFont="1" applyBorder="1" applyAlignment="1">
      <alignment wrapText="1"/>
    </xf>
    <xf numFmtId="0" fontId="7" fillId="2" borderId="1" xfId="0" applyFont="1" applyFill="1" applyBorder="1"/>
    <xf numFmtId="0" fontId="7" fillId="2" borderId="1" xfId="0" applyFont="1" applyFill="1" applyBorder="1" applyAlignment="1">
      <alignment wrapText="1"/>
    </xf>
    <xf numFmtId="0" fontId="7" fillId="3" borderId="1" xfId="0" applyFont="1" applyFill="1" applyBorder="1"/>
    <xf numFmtId="0" fontId="7" fillId="3" borderId="1" xfId="0" applyFont="1" applyFill="1" applyBorder="1" applyAlignment="1">
      <alignment wrapText="1"/>
    </xf>
    <xf numFmtId="0" fontId="12" fillId="0" borderId="1" xfId="0" applyFont="1" applyBorder="1" applyAlignment="1">
      <alignment wrapText="1"/>
    </xf>
    <xf numFmtId="43" fontId="8" fillId="0" borderId="5" xfId="1" applyFont="1" applyBorder="1" applyAlignment="1">
      <alignment wrapText="1"/>
    </xf>
    <xf numFmtId="0" fontId="7" fillId="0" borderId="16" xfId="0" applyFont="1" applyBorder="1"/>
    <xf numFmtId="0" fontId="12" fillId="0" borderId="16" xfId="0" applyFont="1" applyBorder="1" applyAlignment="1">
      <alignment horizontal="right" wrapText="1"/>
    </xf>
    <xf numFmtId="0" fontId="6" fillId="4" borderId="15" xfId="0" applyFont="1" applyFill="1" applyBorder="1"/>
    <xf numFmtId="0" fontId="6" fillId="4" borderId="15" xfId="0" applyFont="1" applyFill="1" applyBorder="1" applyAlignment="1">
      <alignment wrapText="1"/>
    </xf>
    <xf numFmtId="43" fontId="7" fillId="4" borderId="15" xfId="0" applyNumberFormat="1" applyFont="1" applyFill="1" applyBorder="1"/>
    <xf numFmtId="0" fontId="6" fillId="4" borderId="14" xfId="0" applyFont="1" applyFill="1" applyBorder="1"/>
    <xf numFmtId="0" fontId="6" fillId="4" borderId="14" xfId="0" applyFont="1" applyFill="1" applyBorder="1" applyAlignment="1">
      <alignment wrapText="1"/>
    </xf>
    <xf numFmtId="0" fontId="4" fillId="0" borderId="0" xfId="0" applyFont="1"/>
    <xf numFmtId="0" fontId="11" fillId="0" borderId="8" xfId="0" applyFont="1" applyBorder="1" applyAlignment="1">
      <alignment horizontal="right" wrapText="1"/>
    </xf>
    <xf numFmtId="0" fontId="2" fillId="0" borderId="2" xfId="0" applyFont="1" applyBorder="1" applyAlignment="1">
      <alignment horizontal="center"/>
    </xf>
    <xf numFmtId="0" fontId="2" fillId="0" borderId="8" xfId="0" applyFont="1" applyBorder="1" applyAlignment="1">
      <alignment horizontal="center"/>
    </xf>
    <xf numFmtId="0" fontId="11" fillId="0" borderId="2" xfId="0" applyFont="1" applyBorder="1" applyAlignment="1">
      <alignment horizontal="right" wrapText="1"/>
    </xf>
    <xf numFmtId="0" fontId="11" fillId="0" borderId="3" xfId="0" applyFont="1" applyBorder="1" applyAlignment="1">
      <alignment horizontal="right" wrapText="1"/>
    </xf>
    <xf numFmtId="0" fontId="10" fillId="0" borderId="3" xfId="0" applyFont="1" applyBorder="1" applyAlignment="1">
      <alignment horizontal="center"/>
    </xf>
    <xf numFmtId="0" fontId="3" fillId="0" borderId="3" xfId="0" applyFont="1" applyBorder="1" applyAlignment="1">
      <alignment wrapText="1"/>
    </xf>
    <xf numFmtId="1" fontId="10" fillId="0" borderId="3" xfId="0" applyNumberFormat="1" applyFont="1" applyBorder="1"/>
    <xf numFmtId="0" fontId="10" fillId="0" borderId="3" xfId="0" applyFont="1" applyBorder="1"/>
    <xf numFmtId="43" fontId="10" fillId="0" borderId="5" xfId="1" applyFont="1" applyFill="1" applyBorder="1"/>
    <xf numFmtId="43" fontId="10" fillId="0" borderId="4" xfId="1" applyFont="1" applyFill="1" applyBorder="1"/>
    <xf numFmtId="0" fontId="12" fillId="4" borderId="15" xfId="0" applyFont="1" applyFill="1" applyBorder="1" applyAlignment="1">
      <alignment wrapText="1"/>
    </xf>
    <xf numFmtId="0" fontId="3" fillId="0" borderId="2" xfId="0" applyFont="1" applyBorder="1"/>
    <xf numFmtId="43" fontId="3" fillId="0" borderId="6" xfId="1" applyFont="1" applyBorder="1"/>
    <xf numFmtId="43" fontId="3" fillId="0" borderId="17" xfId="1" applyFont="1" applyBorder="1"/>
    <xf numFmtId="43" fontId="3" fillId="0" borderId="7" xfId="1" applyFont="1" applyBorder="1"/>
    <xf numFmtId="0" fontId="3" fillId="0" borderId="8" xfId="0" applyFont="1" applyBorder="1"/>
    <xf numFmtId="43" fontId="3" fillId="0" borderId="9" xfId="1" applyFont="1" applyBorder="1"/>
    <xf numFmtId="43" fontId="3" fillId="0" borderId="18" xfId="1" applyFont="1" applyBorder="1"/>
    <xf numFmtId="1" fontId="3" fillId="0" borderId="2" xfId="0" applyNumberFormat="1" applyFont="1" applyBorder="1"/>
    <xf numFmtId="43" fontId="3" fillId="0" borderId="20" xfId="1" applyFont="1" applyBorder="1"/>
    <xf numFmtId="1" fontId="3" fillId="0" borderId="8" xfId="0" applyNumberFormat="1" applyFont="1" applyBorder="1"/>
    <xf numFmtId="43" fontId="3" fillId="0" borderId="21" xfId="1" applyFont="1" applyBorder="1"/>
    <xf numFmtId="0" fontId="5" fillId="5" borderId="15" xfId="0" applyFont="1" applyFill="1" applyBorder="1"/>
    <xf numFmtId="43" fontId="5" fillId="5" borderId="15" xfId="0" applyNumberFormat="1" applyFont="1" applyFill="1" applyBorder="1"/>
    <xf numFmtId="0" fontId="14" fillId="0" borderId="10" xfId="0" applyFont="1" applyBorder="1"/>
    <xf numFmtId="43" fontId="14" fillId="0" borderId="10" xfId="0" applyNumberFormat="1" applyFont="1" applyBorder="1"/>
    <xf numFmtId="0" fontId="14" fillId="0" borderId="0" xfId="0" applyFont="1"/>
    <xf numFmtId="0" fontId="15" fillId="0" borderId="0" xfId="0" applyFont="1"/>
    <xf numFmtId="0" fontId="10" fillId="3" borderId="22" xfId="0" applyFont="1" applyFill="1" applyBorder="1" applyAlignment="1">
      <alignment horizontal="center"/>
    </xf>
    <xf numFmtId="1" fontId="10" fillId="3" borderId="22" xfId="0" applyNumberFormat="1" applyFont="1" applyFill="1" applyBorder="1"/>
    <xf numFmtId="0" fontId="10" fillId="3" borderId="22" xfId="0" applyFont="1" applyFill="1" applyBorder="1"/>
    <xf numFmtId="43" fontId="10" fillId="3" borderId="24" xfId="1" applyFont="1" applyFill="1" applyBorder="1"/>
    <xf numFmtId="43" fontId="10" fillId="3" borderId="23" xfId="1" applyFont="1" applyFill="1" applyBorder="1" applyAlignment="1">
      <alignment horizontal="right"/>
    </xf>
    <xf numFmtId="43" fontId="10" fillId="0" borderId="5" xfId="1" applyFont="1" applyFill="1" applyBorder="1" applyAlignment="1">
      <alignment horizontal="right"/>
    </xf>
    <xf numFmtId="43" fontId="2" fillId="0" borderId="5" xfId="1" applyFont="1" applyBorder="1" applyAlignment="1">
      <alignment horizontal="right"/>
    </xf>
    <xf numFmtId="43" fontId="3" fillId="0" borderId="20" xfId="1" applyFont="1" applyBorder="1" applyAlignment="1">
      <alignment horizontal="right"/>
    </xf>
    <xf numFmtId="43" fontId="3" fillId="0" borderId="5" xfId="1" applyFont="1" applyBorder="1" applyAlignment="1">
      <alignment horizontal="right"/>
    </xf>
    <xf numFmtId="43" fontId="3" fillId="0" borderId="21" xfId="1" applyFont="1" applyBorder="1" applyAlignment="1">
      <alignment horizontal="right"/>
    </xf>
    <xf numFmtId="43" fontId="2" fillId="0" borderId="0" xfId="1" applyFont="1" applyAlignment="1">
      <alignment horizontal="right"/>
    </xf>
    <xf numFmtId="0" fontId="5" fillId="5" borderId="0" xfId="0" applyFont="1" applyFill="1"/>
    <xf numFmtId="0" fontId="10" fillId="0" borderId="0" xfId="0" applyFont="1" applyAlignment="1">
      <alignment horizontal="center"/>
    </xf>
    <xf numFmtId="0" fontId="16" fillId="0" borderId="3" xfId="0" applyFont="1" applyBorder="1" applyAlignment="1">
      <alignment wrapText="1"/>
    </xf>
    <xf numFmtId="43" fontId="10" fillId="0" borderId="7" xfId="1" applyFont="1" applyFill="1" applyBorder="1"/>
    <xf numFmtId="0" fontId="8" fillId="3" borderId="3" xfId="0" applyFont="1" applyFill="1" applyBorder="1" applyAlignment="1">
      <alignment horizontal="center"/>
    </xf>
    <xf numFmtId="0" fontId="8" fillId="3" borderId="3" xfId="0" applyFont="1" applyFill="1" applyBorder="1" applyAlignment="1">
      <alignment wrapText="1"/>
    </xf>
    <xf numFmtId="1" fontId="8" fillId="3" borderId="3" xfId="0" applyNumberFormat="1" applyFont="1" applyFill="1" applyBorder="1"/>
    <xf numFmtId="0" fontId="8" fillId="3" borderId="3" xfId="0" applyFont="1" applyFill="1" applyBorder="1"/>
    <xf numFmtId="43" fontId="8" fillId="3" borderId="5" xfId="1" applyFont="1" applyFill="1" applyBorder="1" applyAlignment="1">
      <alignment horizontal="right"/>
    </xf>
    <xf numFmtId="43" fontId="8" fillId="3" borderId="4" xfId="1" applyFont="1" applyFill="1" applyBorder="1"/>
    <xf numFmtId="0" fontId="8" fillId="3" borderId="22" xfId="0" applyFont="1" applyFill="1" applyBorder="1" applyAlignment="1">
      <alignment wrapText="1"/>
    </xf>
    <xf numFmtId="0" fontId="7" fillId="3" borderId="11" xfId="0" applyFont="1" applyFill="1" applyBorder="1" applyAlignment="1">
      <alignment wrapText="1"/>
    </xf>
    <xf numFmtId="43" fontId="6" fillId="0" borderId="11" xfId="1" applyFont="1" applyBorder="1" applyAlignment="1">
      <alignment wrapText="1"/>
    </xf>
    <xf numFmtId="43" fontId="7" fillId="0" borderId="11" xfId="1" applyFont="1" applyBorder="1" applyAlignment="1">
      <alignment wrapText="1"/>
    </xf>
    <xf numFmtId="43" fontId="7" fillId="0" borderId="26" xfId="1" applyFont="1" applyBorder="1" applyAlignment="1">
      <alignment wrapText="1"/>
    </xf>
    <xf numFmtId="0" fontId="7" fillId="3" borderId="27" xfId="0" applyFont="1" applyFill="1" applyBorder="1"/>
    <xf numFmtId="43" fontId="6" fillId="0" borderId="27" xfId="1" applyFont="1" applyBorder="1"/>
    <xf numFmtId="43" fontId="7" fillId="0" borderId="27" xfId="1" applyFont="1" applyBorder="1"/>
    <xf numFmtId="43" fontId="7" fillId="0" borderId="25" xfId="1" applyFont="1" applyBorder="1"/>
    <xf numFmtId="0" fontId="7" fillId="2" borderId="11" xfId="0" applyFont="1" applyFill="1" applyBorder="1" applyAlignment="1">
      <alignment wrapText="1"/>
    </xf>
    <xf numFmtId="0" fontId="7" fillId="2" borderId="27" xfId="0" applyFont="1" applyFill="1" applyBorder="1"/>
    <xf numFmtId="43" fontId="17" fillId="0" borderId="5" xfId="1" applyFont="1" applyBorder="1"/>
    <xf numFmtId="0" fontId="14" fillId="4" borderId="19" xfId="0" applyFont="1" applyFill="1" applyBorder="1"/>
    <xf numFmtId="43" fontId="2" fillId="0" borderId="0" xfId="0" applyNumberFormat="1" applyFont="1"/>
    <xf numFmtId="43" fontId="18" fillId="0" borderId="5" xfId="1" applyFont="1" applyFill="1" applyBorder="1"/>
    <xf numFmtId="43" fontId="3" fillId="0" borderId="4" xfId="1" applyFont="1" applyFill="1" applyBorder="1"/>
    <xf numFmtId="0" fontId="5" fillId="3" borderId="19" xfId="0" applyFont="1" applyFill="1" applyBorder="1" applyAlignment="1">
      <alignment horizontal="left"/>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7" fillId="3" borderId="11" xfId="0" applyFont="1" applyFill="1" applyBorder="1" applyAlignment="1">
      <alignment horizontal="left"/>
    </xf>
    <xf numFmtId="0" fontId="7" fillId="3" borderId="12" xfId="0" applyFont="1" applyFill="1" applyBorder="1" applyAlignment="1">
      <alignment horizontal="left"/>
    </xf>
    <xf numFmtId="0" fontId="7" fillId="3" borderId="13" xfId="0" applyFont="1" applyFill="1" applyBorder="1" applyAlignment="1">
      <alignment horizontal="left"/>
    </xf>
    <xf numFmtId="0" fontId="14" fillId="0" borderId="10" xfId="0" applyFont="1" applyBorder="1" applyAlignment="1">
      <alignment wrapText="1"/>
    </xf>
    <xf numFmtId="0" fontId="11" fillId="0" borderId="8" xfId="0" applyFont="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Joel Mumo" id="{B6B53915-3A64-4243-A28F-874DFD35CE3E}" userId="S::JMumo@awf.org::b18cbe88-77d3-4959-a251-b5b72d1cc62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01-08T19:48:47.36" personId="{B6B53915-3A64-4243-A28F-874DFD35CE3E}" id="{CD5A46F5-3797-411F-977A-7070913982F3}">
    <text>Four are pending but out of those, 2should be demolished and be built afresh.</text>
  </threadedComment>
  <threadedComment ref="E7" dT="2023-01-08T19:49:49.47" personId="{B6B53915-3A64-4243-A28F-874DFD35CE3E}" id="{81D3DCFD-6C87-40B6-BD2D-9A67616BD610}">
    <text>Rate Calculated from the new Staff block Latrine for the Administration area. See next Work sheet.</text>
  </threadedComment>
  <threadedComment ref="A27" dT="2023-01-08T20:26:51.98" personId="{B6B53915-3A64-4243-A28F-874DFD35CE3E}" id="{3F3A7B91-69DD-474C-A7DA-35873DE656C8}">
    <text>Subject to approval by the budget holder.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3C5E2-5511-4DEB-A871-0D001E9C8F9D}">
  <dimension ref="A1:E18"/>
  <sheetViews>
    <sheetView topLeftCell="A5" workbookViewId="0">
      <selection activeCell="B11" sqref="B11"/>
    </sheetView>
  </sheetViews>
  <sheetFormatPr defaultColWidth="8.90625" defaultRowHeight="14.5" x14ac:dyDescent="0.35"/>
  <cols>
    <col min="1" max="1" width="9.1796875" style="1" customWidth="1"/>
    <col min="2" max="2" width="69.81640625" style="1" customWidth="1"/>
    <col min="3" max="3" width="4.26953125" style="1" customWidth="1"/>
    <col min="4" max="4" width="11.453125" style="1" customWidth="1"/>
    <col min="5" max="5" width="22.6328125" style="1" customWidth="1"/>
    <col min="6" max="16384" width="8.90625" style="1"/>
  </cols>
  <sheetData>
    <row r="1" spans="1:5" ht="28.75" customHeight="1" thickBot="1" x14ac:dyDescent="0.55000000000000004">
      <c r="A1" s="115" t="s">
        <v>48</v>
      </c>
      <c r="B1" s="115"/>
      <c r="C1" s="115"/>
      <c r="D1" s="115"/>
      <c r="E1" s="115"/>
    </row>
    <row r="2" spans="1:5" ht="19.75" customHeight="1" x14ac:dyDescent="0.35"/>
    <row r="3" spans="1:5" ht="21" thickBot="1" x14ac:dyDescent="0.5">
      <c r="A3" s="111" t="s">
        <v>4</v>
      </c>
      <c r="B3" s="111" t="s">
        <v>5</v>
      </c>
      <c r="C3" s="111" t="s">
        <v>6</v>
      </c>
      <c r="D3" s="111" t="s">
        <v>26</v>
      </c>
      <c r="E3" s="111" t="s">
        <v>40</v>
      </c>
    </row>
    <row r="4" spans="1:5" ht="37.25" customHeight="1" x14ac:dyDescent="0.45">
      <c r="A4" s="48"/>
      <c r="B4" s="48"/>
      <c r="C4" s="48"/>
      <c r="D4" s="48"/>
      <c r="E4" s="48"/>
    </row>
    <row r="5" spans="1:5" ht="37.25" customHeight="1" x14ac:dyDescent="0.45">
      <c r="A5" s="1" t="s">
        <v>10</v>
      </c>
      <c r="B5" s="122" t="s">
        <v>78</v>
      </c>
      <c r="C5" s="74">
        <v>1</v>
      </c>
      <c r="D5" s="74" t="s">
        <v>42</v>
      </c>
      <c r="E5" s="75">
        <f>'Staff Hses &amp; related facilities'!F37</f>
        <v>0</v>
      </c>
    </row>
    <row r="6" spans="1:5" ht="5" customHeight="1" x14ac:dyDescent="0.45">
      <c r="A6" s="76"/>
      <c r="B6" s="76"/>
      <c r="C6" s="76"/>
      <c r="D6" s="76"/>
      <c r="E6" s="76"/>
    </row>
    <row r="7" spans="1:5" ht="37.25" customHeight="1" x14ac:dyDescent="0.45">
      <c r="A7" s="1" t="s">
        <v>12</v>
      </c>
      <c r="B7" s="74" t="s">
        <v>81</v>
      </c>
      <c r="C7" s="74">
        <v>1</v>
      </c>
      <c r="D7" s="74" t="s">
        <v>42</v>
      </c>
      <c r="E7" s="75">
        <f>'Class rms, lib &amp; Admin Block'!F48</f>
        <v>0</v>
      </c>
    </row>
    <row r="8" spans="1:5" ht="7" customHeight="1" x14ac:dyDescent="0.45">
      <c r="A8" s="76"/>
      <c r="B8" s="76"/>
      <c r="C8" s="76"/>
      <c r="D8" s="76"/>
      <c r="E8" s="76"/>
    </row>
    <row r="9" spans="1:5" ht="37.25" customHeight="1" x14ac:dyDescent="0.45">
      <c r="A9" s="1" t="s">
        <v>13</v>
      </c>
      <c r="B9" s="74" t="s">
        <v>80</v>
      </c>
      <c r="C9" s="74">
        <v>1</v>
      </c>
      <c r="D9" s="74" t="s">
        <v>42</v>
      </c>
      <c r="E9" s="75">
        <f>'Schl. Ltrn, Drnge, &amp; Acss Rts'!F59</f>
        <v>0</v>
      </c>
    </row>
    <row r="10" spans="1:5" ht="11.5" customHeight="1" x14ac:dyDescent="0.5">
      <c r="A10" s="77"/>
      <c r="B10" s="77"/>
      <c r="C10" s="77"/>
      <c r="D10" s="77"/>
      <c r="E10" s="77"/>
    </row>
    <row r="11" spans="1:5" ht="37.25" customHeight="1" x14ac:dyDescent="0.45">
      <c r="A11" s="1" t="s">
        <v>14</v>
      </c>
      <c r="B11" s="122" t="s">
        <v>79</v>
      </c>
      <c r="C11" s="74">
        <v>1</v>
      </c>
      <c r="D11" s="74" t="s">
        <v>42</v>
      </c>
      <c r="E11" s="75">
        <f>'ECDE Class room'!F66</f>
        <v>0</v>
      </c>
    </row>
    <row r="12" spans="1:5" ht="10" customHeight="1" x14ac:dyDescent="0.5">
      <c r="A12" s="77"/>
      <c r="B12" s="77"/>
      <c r="C12" s="77"/>
      <c r="D12" s="77"/>
      <c r="E12" s="77"/>
    </row>
    <row r="13" spans="1:5" ht="32.4" customHeight="1" x14ac:dyDescent="0.5">
      <c r="A13" s="89"/>
      <c r="B13" s="89"/>
      <c r="C13" s="89"/>
      <c r="D13" s="89"/>
      <c r="E13" s="89"/>
    </row>
    <row r="14" spans="1:5" ht="32.4" customHeight="1" thickBot="1" x14ac:dyDescent="0.55000000000000004">
      <c r="A14" s="72"/>
      <c r="B14" s="72" t="s">
        <v>43</v>
      </c>
      <c r="C14" s="72"/>
      <c r="D14" s="72"/>
      <c r="E14" s="73">
        <f>SUM(E5:E12)</f>
        <v>0</v>
      </c>
    </row>
    <row r="15" spans="1:5" ht="19" thickTop="1" x14ac:dyDescent="0.45">
      <c r="A15" s="48"/>
      <c r="B15" s="48"/>
      <c r="C15" s="48"/>
      <c r="D15" s="48"/>
      <c r="E15" s="48"/>
    </row>
    <row r="16" spans="1:5" ht="18.5" x14ac:dyDescent="0.45">
      <c r="A16" s="48"/>
      <c r="B16" s="48"/>
      <c r="C16" s="48"/>
      <c r="D16" s="48"/>
      <c r="E16" s="48"/>
    </row>
    <row r="17" spans="5:5" x14ac:dyDescent="0.35">
      <c r="E17" s="17"/>
    </row>
    <row r="18" spans="5:5" x14ac:dyDescent="0.35">
      <c r="E18" s="17"/>
    </row>
  </sheetData>
  <mergeCells count="1">
    <mergeCell ref="A1:E1"/>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B3B9E-95A4-40BB-A453-4940A73ADA98}">
  <dimension ref="A1:F38"/>
  <sheetViews>
    <sheetView topLeftCell="A26" zoomScale="115" zoomScaleNormal="115" workbookViewId="0">
      <selection activeCell="B34" sqref="B34"/>
    </sheetView>
  </sheetViews>
  <sheetFormatPr defaultColWidth="8.90625" defaultRowHeight="13" x14ac:dyDescent="0.3"/>
  <cols>
    <col min="1" max="1" width="7.6328125" style="6" customWidth="1"/>
    <col min="2" max="2" width="42.90625" style="9" customWidth="1"/>
    <col min="3" max="3" width="7.36328125" style="6" customWidth="1"/>
    <col min="4" max="4" width="8" style="6" customWidth="1"/>
    <col min="5" max="5" width="12" style="9" customWidth="1"/>
    <col min="6" max="20" width="10.90625" style="6" customWidth="1"/>
    <col min="21" max="16384" width="8.90625" style="6"/>
  </cols>
  <sheetData>
    <row r="1" spans="1:6" x14ac:dyDescent="0.3">
      <c r="A1" s="119" t="s">
        <v>34</v>
      </c>
      <c r="B1" s="120"/>
      <c r="C1" s="120"/>
      <c r="D1" s="120"/>
      <c r="E1" s="120"/>
      <c r="F1" s="121"/>
    </row>
    <row r="2" spans="1:6" x14ac:dyDescent="0.3">
      <c r="A2" s="37" t="s">
        <v>25</v>
      </c>
      <c r="B2" s="38" t="s">
        <v>5</v>
      </c>
      <c r="C2" s="37" t="s">
        <v>6</v>
      </c>
      <c r="D2" s="37" t="s">
        <v>27</v>
      </c>
      <c r="E2" s="100" t="s">
        <v>32</v>
      </c>
      <c r="F2" s="104" t="s">
        <v>28</v>
      </c>
    </row>
    <row r="3" spans="1:6" ht="18.649999999999999" customHeight="1" x14ac:dyDescent="0.3">
      <c r="A3" s="7" t="s">
        <v>10</v>
      </c>
      <c r="B3" s="8" t="s">
        <v>134</v>
      </c>
      <c r="C3" s="7">
        <v>2</v>
      </c>
      <c r="D3" s="7" t="s">
        <v>3</v>
      </c>
      <c r="E3" s="101"/>
      <c r="F3" s="105">
        <f t="shared" ref="F3:F8" si="0">C3*E3</f>
        <v>0</v>
      </c>
    </row>
    <row r="4" spans="1:6" x14ac:dyDescent="0.3">
      <c r="A4" s="7" t="s">
        <v>12</v>
      </c>
      <c r="B4" s="8" t="s">
        <v>135</v>
      </c>
      <c r="C4" s="7">
        <v>2</v>
      </c>
      <c r="D4" s="7" t="s">
        <v>3</v>
      </c>
      <c r="E4" s="101"/>
      <c r="F4" s="105">
        <f t="shared" si="0"/>
        <v>0</v>
      </c>
    </row>
    <row r="5" spans="1:6" x14ac:dyDescent="0.3">
      <c r="A5" s="7" t="s">
        <v>13</v>
      </c>
      <c r="B5" s="8" t="s">
        <v>136</v>
      </c>
      <c r="C5" s="7">
        <v>2</v>
      </c>
      <c r="D5" s="7" t="s">
        <v>3</v>
      </c>
      <c r="E5" s="101"/>
      <c r="F5" s="105">
        <f t="shared" si="0"/>
        <v>0</v>
      </c>
    </row>
    <row r="6" spans="1:6" x14ac:dyDescent="0.3">
      <c r="A6" s="7" t="s">
        <v>14</v>
      </c>
      <c r="B6" s="8" t="s">
        <v>137</v>
      </c>
      <c r="C6" s="7">
        <v>1</v>
      </c>
      <c r="D6" s="7" t="s">
        <v>3</v>
      </c>
      <c r="E6" s="101"/>
      <c r="F6" s="105">
        <f t="shared" si="0"/>
        <v>0</v>
      </c>
    </row>
    <row r="7" spans="1:6" x14ac:dyDescent="0.3">
      <c r="A7" s="7" t="s">
        <v>16</v>
      </c>
      <c r="B7" s="8" t="s">
        <v>138</v>
      </c>
      <c r="C7" s="7">
        <v>2</v>
      </c>
      <c r="D7" s="7" t="s">
        <v>3</v>
      </c>
      <c r="E7" s="101"/>
      <c r="F7" s="105">
        <f t="shared" si="0"/>
        <v>0</v>
      </c>
    </row>
    <row r="8" spans="1:6" ht="26" x14ac:dyDescent="0.3">
      <c r="A8" s="7" t="s">
        <v>17</v>
      </c>
      <c r="B8" s="8" t="s">
        <v>139</v>
      </c>
      <c r="C8" s="33">
        <f>(12*2.1*2)+(12*2)</f>
        <v>74.400000000000006</v>
      </c>
      <c r="D8" s="7" t="s">
        <v>11</v>
      </c>
      <c r="E8" s="101"/>
      <c r="F8" s="105">
        <f t="shared" si="0"/>
        <v>0</v>
      </c>
    </row>
    <row r="9" spans="1:6" x14ac:dyDescent="0.3">
      <c r="A9" s="10"/>
      <c r="B9" s="32" t="s">
        <v>30</v>
      </c>
      <c r="C9" s="10"/>
      <c r="D9" s="10"/>
      <c r="E9" s="102"/>
      <c r="F9" s="106">
        <f>SUM(F3:F8)</f>
        <v>0</v>
      </c>
    </row>
    <row r="10" spans="1:6" x14ac:dyDescent="0.3">
      <c r="A10" s="10"/>
      <c r="B10" s="32" t="s">
        <v>29</v>
      </c>
      <c r="C10" s="10"/>
      <c r="D10" s="10"/>
      <c r="E10" s="102"/>
      <c r="F10" s="106">
        <f>F9*0.05</f>
        <v>0</v>
      </c>
    </row>
    <row r="11" spans="1:6" ht="13.5" thickBot="1" x14ac:dyDescent="0.35">
      <c r="A11" s="41"/>
      <c r="B11" s="42" t="s">
        <v>31</v>
      </c>
      <c r="C11" s="41"/>
      <c r="D11" s="41"/>
      <c r="E11" s="103"/>
      <c r="F11" s="107">
        <f>SUM(F9:F10)</f>
        <v>0</v>
      </c>
    </row>
    <row r="12" spans="1:6" ht="13.5" thickTop="1" x14ac:dyDescent="0.3"/>
    <row r="13" spans="1:6" ht="16.75" customHeight="1" x14ac:dyDescent="0.3">
      <c r="A13" s="116" t="s">
        <v>33</v>
      </c>
      <c r="B13" s="117"/>
      <c r="C13" s="117"/>
      <c r="D13" s="117"/>
      <c r="E13" s="117"/>
      <c r="F13" s="118"/>
    </row>
    <row r="14" spans="1:6" ht="16.25" customHeight="1" x14ac:dyDescent="0.3">
      <c r="A14" s="35" t="s">
        <v>25</v>
      </c>
      <c r="B14" s="36" t="s">
        <v>5</v>
      </c>
      <c r="C14" s="35" t="s">
        <v>6</v>
      </c>
      <c r="D14" s="35" t="s">
        <v>27</v>
      </c>
      <c r="E14" s="108" t="s">
        <v>32</v>
      </c>
      <c r="F14" s="109" t="s">
        <v>28</v>
      </c>
    </row>
    <row r="15" spans="1:6" ht="26" x14ac:dyDescent="0.3">
      <c r="A15" s="7" t="s">
        <v>10</v>
      </c>
      <c r="B15" s="8" t="s">
        <v>140</v>
      </c>
      <c r="C15" s="7">
        <f>30*2</f>
        <v>60</v>
      </c>
      <c r="D15" s="7" t="s">
        <v>20</v>
      </c>
      <c r="E15" s="101"/>
      <c r="F15" s="105">
        <f>C15*E15</f>
        <v>0</v>
      </c>
    </row>
    <row r="16" spans="1:6" ht="26" x14ac:dyDescent="0.3">
      <c r="A16" s="7" t="s">
        <v>12</v>
      </c>
      <c r="B16" s="34" t="s">
        <v>141</v>
      </c>
      <c r="C16" s="7"/>
      <c r="D16" s="7"/>
      <c r="E16" s="101"/>
      <c r="F16" s="105"/>
    </row>
    <row r="17" spans="1:6" x14ac:dyDescent="0.3">
      <c r="A17" s="7">
        <v>1</v>
      </c>
      <c r="B17" s="8" t="s">
        <v>35</v>
      </c>
      <c r="C17" s="33">
        <f>(0.5*2*2)*4</f>
        <v>8</v>
      </c>
      <c r="D17" s="7" t="s">
        <v>0</v>
      </c>
      <c r="E17" s="101"/>
      <c r="F17" s="105">
        <f t="shared" ref="F17:F22" si="1">C17*E17</f>
        <v>0</v>
      </c>
    </row>
    <row r="18" spans="1:6" ht="26" x14ac:dyDescent="0.3">
      <c r="A18" s="7">
        <v>2</v>
      </c>
      <c r="B18" s="8" t="s">
        <v>142</v>
      </c>
      <c r="C18" s="33">
        <f>2*2*0.3*4</f>
        <v>4.8</v>
      </c>
      <c r="D18" s="7" t="s">
        <v>0</v>
      </c>
      <c r="E18" s="101"/>
      <c r="F18" s="105">
        <f t="shared" si="1"/>
        <v>0</v>
      </c>
    </row>
    <row r="19" spans="1:6" ht="39" x14ac:dyDescent="0.3">
      <c r="A19" s="7">
        <v>3</v>
      </c>
      <c r="B19" s="8" t="s">
        <v>143</v>
      </c>
      <c r="C19" s="33">
        <f>8*1.5*4</f>
        <v>48</v>
      </c>
      <c r="D19" s="7" t="s">
        <v>11</v>
      </c>
      <c r="E19" s="101"/>
      <c r="F19" s="105">
        <f t="shared" si="1"/>
        <v>0</v>
      </c>
    </row>
    <row r="20" spans="1:6" ht="26" x14ac:dyDescent="0.3">
      <c r="A20" s="7">
        <v>4</v>
      </c>
      <c r="B20" s="8" t="s">
        <v>144</v>
      </c>
      <c r="C20" s="33">
        <f>8*1.5*2*4</f>
        <v>96</v>
      </c>
      <c r="D20" s="7" t="s">
        <v>11</v>
      </c>
      <c r="E20" s="101"/>
      <c r="F20" s="105">
        <f t="shared" si="1"/>
        <v>0</v>
      </c>
    </row>
    <row r="21" spans="1:6" ht="39" x14ac:dyDescent="0.3">
      <c r="A21" s="7">
        <v>5</v>
      </c>
      <c r="B21" s="8" t="s">
        <v>145</v>
      </c>
      <c r="C21" s="33">
        <f>2*2*0.2*4</f>
        <v>3.2</v>
      </c>
      <c r="D21" s="7" t="s">
        <v>0</v>
      </c>
      <c r="E21" s="101"/>
      <c r="F21" s="105">
        <f t="shared" si="1"/>
        <v>0</v>
      </c>
    </row>
    <row r="22" spans="1:6" ht="26" x14ac:dyDescent="0.3">
      <c r="A22" s="7">
        <v>6</v>
      </c>
      <c r="B22" s="8" t="s">
        <v>146</v>
      </c>
      <c r="C22" s="7">
        <v>1</v>
      </c>
      <c r="D22" s="7" t="s">
        <v>4</v>
      </c>
      <c r="E22" s="101"/>
      <c r="F22" s="105">
        <f t="shared" si="1"/>
        <v>0</v>
      </c>
    </row>
    <row r="23" spans="1:6" x14ac:dyDescent="0.3">
      <c r="A23" s="10"/>
      <c r="B23" s="32" t="s">
        <v>36</v>
      </c>
      <c r="C23" s="10"/>
      <c r="D23" s="10"/>
      <c r="E23" s="102"/>
      <c r="F23" s="106">
        <f>SUM(F15:F22)</f>
        <v>0</v>
      </c>
    </row>
    <row r="24" spans="1:6" x14ac:dyDescent="0.3">
      <c r="A24" s="10"/>
      <c r="B24" s="32" t="s">
        <v>37</v>
      </c>
      <c r="C24" s="10"/>
      <c r="D24" s="10"/>
      <c r="E24" s="102"/>
      <c r="F24" s="106">
        <f>F23*0.05</f>
        <v>0</v>
      </c>
    </row>
    <row r="25" spans="1:6" ht="13.5" thickBot="1" x14ac:dyDescent="0.35">
      <c r="A25" s="41"/>
      <c r="B25" s="42" t="s">
        <v>38</v>
      </c>
      <c r="C25" s="41"/>
      <c r="D25" s="41"/>
      <c r="E25" s="103"/>
      <c r="F25" s="107">
        <f>SUM(F23:F24)</f>
        <v>0</v>
      </c>
    </row>
    <row r="26" spans="1:6" ht="13.5" thickTop="1" x14ac:dyDescent="0.3"/>
    <row r="27" spans="1:6" x14ac:dyDescent="0.3">
      <c r="A27" s="116" t="s">
        <v>39</v>
      </c>
      <c r="B27" s="117"/>
      <c r="C27" s="117"/>
      <c r="D27" s="117"/>
      <c r="E27" s="117"/>
      <c r="F27" s="118"/>
    </row>
    <row r="28" spans="1:6" x14ac:dyDescent="0.3">
      <c r="A28" s="35" t="s">
        <v>25</v>
      </c>
      <c r="B28" s="36" t="s">
        <v>5</v>
      </c>
      <c r="C28" s="35" t="s">
        <v>6</v>
      </c>
      <c r="D28" s="35" t="s">
        <v>27</v>
      </c>
      <c r="E28" s="108" t="s">
        <v>32</v>
      </c>
      <c r="F28" s="109" t="s">
        <v>28</v>
      </c>
    </row>
    <row r="29" spans="1:6" ht="110.5" customHeight="1" x14ac:dyDescent="0.3">
      <c r="A29" s="7" t="s">
        <v>10</v>
      </c>
      <c r="B29" s="8" t="s">
        <v>147</v>
      </c>
      <c r="C29" s="7">
        <v>1</v>
      </c>
      <c r="D29" s="7" t="s">
        <v>15</v>
      </c>
      <c r="E29" s="101"/>
      <c r="F29" s="105">
        <f>C29*E29</f>
        <v>0</v>
      </c>
    </row>
    <row r="30" spans="1:6" ht="26" x14ac:dyDescent="0.3">
      <c r="A30" s="7"/>
      <c r="B30" s="39" t="s">
        <v>148</v>
      </c>
      <c r="C30" s="33"/>
      <c r="D30" s="7"/>
      <c r="E30" s="101"/>
      <c r="F30" s="105"/>
    </row>
    <row r="31" spans="1:6" x14ac:dyDescent="0.3">
      <c r="A31" s="7"/>
      <c r="B31" s="8"/>
      <c r="C31" s="7"/>
      <c r="D31" s="7"/>
      <c r="E31" s="101"/>
      <c r="F31" s="105"/>
    </row>
    <row r="32" spans="1:6" x14ac:dyDescent="0.3">
      <c r="A32" s="10"/>
      <c r="B32" s="32" t="s">
        <v>151</v>
      </c>
      <c r="C32" s="10"/>
      <c r="D32" s="10"/>
      <c r="E32" s="102"/>
      <c r="F32" s="106">
        <f>SUM(F29:F31)</f>
        <v>0</v>
      </c>
    </row>
    <row r="33" spans="1:6" x14ac:dyDescent="0.3">
      <c r="A33" s="10"/>
      <c r="B33" s="32" t="s">
        <v>149</v>
      </c>
      <c r="C33" s="10"/>
      <c r="D33" s="10"/>
      <c r="E33" s="102"/>
      <c r="F33" s="106">
        <f>F32*0.05</f>
        <v>0</v>
      </c>
    </row>
    <row r="34" spans="1:6" ht="13.5" thickBot="1" x14ac:dyDescent="0.35">
      <c r="A34" s="41"/>
      <c r="B34" s="42" t="s">
        <v>38</v>
      </c>
      <c r="C34" s="41"/>
      <c r="D34" s="41"/>
      <c r="E34" s="103"/>
      <c r="F34" s="107">
        <f>SUM(F32:F33)</f>
        <v>0</v>
      </c>
    </row>
    <row r="35" spans="1:6" ht="13.5" thickTop="1" x14ac:dyDescent="0.3"/>
    <row r="36" spans="1:6" x14ac:dyDescent="0.3">
      <c r="A36" s="46"/>
      <c r="B36" s="47"/>
      <c r="C36" s="46"/>
      <c r="D36" s="46"/>
      <c r="E36" s="47"/>
      <c r="F36" s="46"/>
    </row>
    <row r="37" spans="1:6" ht="13.5" thickBot="1" x14ac:dyDescent="0.35">
      <c r="A37" s="43"/>
      <c r="B37" s="60" t="s">
        <v>150</v>
      </c>
      <c r="C37" s="43"/>
      <c r="D37" s="43"/>
      <c r="E37" s="44"/>
      <c r="F37" s="45">
        <f>F11+F25+F34</f>
        <v>0</v>
      </c>
    </row>
    <row r="38" spans="1:6" ht="13.5" thickTop="1" x14ac:dyDescent="0.3"/>
  </sheetData>
  <mergeCells count="3">
    <mergeCell ref="A13:F13"/>
    <mergeCell ref="A1:F1"/>
    <mergeCell ref="A27:F27"/>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1A756-4636-4D4E-A224-E20CB091779E}">
  <dimension ref="A1:F49"/>
  <sheetViews>
    <sheetView topLeftCell="A33" workbookViewId="0">
      <selection activeCell="B48" sqref="B48"/>
    </sheetView>
  </sheetViews>
  <sheetFormatPr defaultColWidth="8.90625" defaultRowHeight="14.5" x14ac:dyDescent="0.35"/>
  <cols>
    <col min="1" max="1" width="5.54296875" style="1" customWidth="1"/>
    <col min="2" max="2" width="50" style="5" customWidth="1"/>
    <col min="3" max="4" width="8.6328125" style="1" customWidth="1"/>
    <col min="5" max="5" width="12.1796875" style="17" customWidth="1"/>
    <col min="6" max="6" width="14.453125" style="17" customWidth="1"/>
    <col min="7" max="16384" width="8.90625" style="1"/>
  </cols>
  <sheetData>
    <row r="1" spans="1:6" ht="28.75" customHeight="1" x14ac:dyDescent="0.35">
      <c r="A1" s="13" t="s">
        <v>4</v>
      </c>
      <c r="B1" s="12" t="s">
        <v>5</v>
      </c>
      <c r="C1" s="13" t="s">
        <v>6</v>
      </c>
      <c r="D1" s="13" t="s">
        <v>7</v>
      </c>
      <c r="E1" s="40" t="s">
        <v>41</v>
      </c>
      <c r="F1" s="18" t="s">
        <v>40</v>
      </c>
    </row>
    <row r="2" spans="1:6" ht="16.75" customHeight="1" x14ac:dyDescent="0.35">
      <c r="A2" s="3"/>
      <c r="B2" s="12" t="s">
        <v>82</v>
      </c>
      <c r="C2" s="3"/>
      <c r="D2" s="3"/>
      <c r="E2" s="15"/>
      <c r="F2" s="19"/>
    </row>
    <row r="3" spans="1:6" ht="116" x14ac:dyDescent="0.35">
      <c r="A3" s="3" t="s">
        <v>10</v>
      </c>
      <c r="B3" s="4" t="s">
        <v>83</v>
      </c>
      <c r="C3" s="11">
        <v>20</v>
      </c>
      <c r="D3" s="11" t="s">
        <v>11</v>
      </c>
      <c r="E3" s="16"/>
      <c r="F3" s="20">
        <f>C3*E3</f>
        <v>0</v>
      </c>
    </row>
    <row r="4" spans="1:6" x14ac:dyDescent="0.35">
      <c r="A4" s="3"/>
      <c r="B4" s="4"/>
      <c r="C4" s="3"/>
      <c r="D4" s="3"/>
      <c r="E4" s="15"/>
      <c r="F4" s="19"/>
    </row>
    <row r="5" spans="1:6" ht="72.5" x14ac:dyDescent="0.35">
      <c r="A5" s="3" t="s">
        <v>12</v>
      </c>
      <c r="B5" s="4" t="s">
        <v>84</v>
      </c>
      <c r="C5" s="3">
        <f>(220*3)+(80*3*2)</f>
        <v>1140</v>
      </c>
      <c r="D5" s="3" t="s">
        <v>11</v>
      </c>
      <c r="E5" s="15"/>
      <c r="F5" s="20">
        <f>C5*E5</f>
        <v>0</v>
      </c>
    </row>
    <row r="6" spans="1:6" x14ac:dyDescent="0.35">
      <c r="A6" s="3"/>
      <c r="B6" s="4"/>
      <c r="C6" s="3"/>
      <c r="D6" s="3"/>
      <c r="E6" s="15"/>
      <c r="F6" s="19"/>
    </row>
    <row r="7" spans="1:6" ht="58" x14ac:dyDescent="0.35">
      <c r="A7" s="3" t="s">
        <v>13</v>
      </c>
      <c r="B7" s="4" t="s">
        <v>85</v>
      </c>
      <c r="C7" s="3">
        <v>420</v>
      </c>
      <c r="D7" s="3" t="s">
        <v>11</v>
      </c>
      <c r="E7" s="15"/>
      <c r="F7" s="20">
        <f>C7*E7</f>
        <v>0</v>
      </c>
    </row>
    <row r="8" spans="1:6" x14ac:dyDescent="0.35">
      <c r="A8" s="3"/>
      <c r="B8" s="4"/>
      <c r="C8" s="3"/>
      <c r="D8" s="3"/>
      <c r="E8" s="15"/>
      <c r="F8" s="19"/>
    </row>
    <row r="9" spans="1:6" ht="101.5" x14ac:dyDescent="0.35">
      <c r="A9" s="3" t="s">
        <v>14</v>
      </c>
      <c r="B9" s="4" t="s">
        <v>86</v>
      </c>
      <c r="C9" s="3">
        <v>220</v>
      </c>
      <c r="D9" s="3" t="s">
        <v>11</v>
      </c>
      <c r="E9" s="15"/>
      <c r="F9" s="20">
        <f>C9*E9</f>
        <v>0</v>
      </c>
    </row>
    <row r="10" spans="1:6" x14ac:dyDescent="0.35">
      <c r="A10" s="3"/>
      <c r="B10" s="4"/>
      <c r="C10" s="3"/>
      <c r="D10" s="3"/>
      <c r="E10" s="15"/>
      <c r="F10" s="19"/>
    </row>
    <row r="11" spans="1:6" ht="116" x14ac:dyDescent="0.35">
      <c r="A11" s="3" t="s">
        <v>16</v>
      </c>
      <c r="B11" s="4" t="s">
        <v>87</v>
      </c>
      <c r="C11" s="3">
        <v>1</v>
      </c>
      <c r="D11" s="3" t="s">
        <v>15</v>
      </c>
      <c r="E11" s="15"/>
      <c r="F11" s="20">
        <f>C11*E11</f>
        <v>0</v>
      </c>
    </row>
    <row r="12" spans="1:6" x14ac:dyDescent="0.35">
      <c r="A12" s="3"/>
      <c r="B12" s="4"/>
      <c r="C12" s="3"/>
      <c r="D12" s="3"/>
      <c r="E12" s="15"/>
      <c r="F12" s="19"/>
    </row>
    <row r="13" spans="1:6" ht="87" x14ac:dyDescent="0.35">
      <c r="A13" s="3" t="s">
        <v>17</v>
      </c>
      <c r="B13" s="4" t="s">
        <v>88</v>
      </c>
      <c r="C13" s="3">
        <v>1</v>
      </c>
      <c r="D13" s="3" t="s">
        <v>4</v>
      </c>
      <c r="E13" s="15"/>
      <c r="F13" s="20">
        <f>C13*E13</f>
        <v>0</v>
      </c>
    </row>
    <row r="14" spans="1:6" x14ac:dyDescent="0.35">
      <c r="A14" s="3"/>
      <c r="B14" s="4"/>
      <c r="C14" s="3"/>
      <c r="D14" s="3"/>
      <c r="E14" s="15"/>
      <c r="F14" s="19"/>
    </row>
    <row r="15" spans="1:6" ht="72.5" x14ac:dyDescent="0.35">
      <c r="A15" s="3" t="s">
        <v>18</v>
      </c>
      <c r="B15" s="4" t="s">
        <v>89</v>
      </c>
      <c r="C15" s="3">
        <v>20</v>
      </c>
      <c r="D15" s="3" t="s">
        <v>3</v>
      </c>
      <c r="E15" s="15"/>
      <c r="F15" s="20">
        <f>C15*E15</f>
        <v>0</v>
      </c>
    </row>
    <row r="16" spans="1:6" x14ac:dyDescent="0.35">
      <c r="A16" s="3"/>
      <c r="B16" s="4"/>
      <c r="C16" s="3"/>
      <c r="D16" s="3"/>
      <c r="E16" s="15"/>
      <c r="F16" s="19"/>
    </row>
    <row r="17" spans="1:6" x14ac:dyDescent="0.35">
      <c r="A17" s="3"/>
      <c r="B17" s="4"/>
      <c r="C17" s="3"/>
      <c r="D17" s="3"/>
      <c r="E17" s="15"/>
      <c r="F17" s="19"/>
    </row>
    <row r="18" spans="1:6" x14ac:dyDescent="0.35">
      <c r="A18" s="3"/>
      <c r="B18" s="4"/>
      <c r="C18" s="3"/>
      <c r="D18" s="3"/>
      <c r="E18" s="15"/>
      <c r="F18" s="19"/>
    </row>
    <row r="19" spans="1:6" x14ac:dyDescent="0.35">
      <c r="A19" s="3"/>
      <c r="B19" s="4"/>
      <c r="C19" s="3"/>
      <c r="D19" s="3"/>
      <c r="E19" s="15"/>
      <c r="F19" s="19"/>
    </row>
    <row r="20" spans="1:6" x14ac:dyDescent="0.35">
      <c r="A20" s="3"/>
      <c r="B20" s="4"/>
      <c r="C20" s="3"/>
      <c r="D20" s="3"/>
      <c r="E20" s="15"/>
      <c r="F20" s="19"/>
    </row>
    <row r="21" spans="1:6" x14ac:dyDescent="0.35">
      <c r="A21" s="3"/>
      <c r="B21" s="12" t="s">
        <v>90</v>
      </c>
      <c r="C21" s="3"/>
      <c r="D21" s="3"/>
      <c r="E21" s="15"/>
      <c r="F21" s="19"/>
    </row>
    <row r="22" spans="1:6" ht="43.5" x14ac:dyDescent="0.35">
      <c r="A22" s="3" t="s">
        <v>10</v>
      </c>
      <c r="B22" s="4" t="s">
        <v>91</v>
      </c>
      <c r="C22" s="3">
        <f>10*3</f>
        <v>30</v>
      </c>
      <c r="D22" s="3" t="s">
        <v>11</v>
      </c>
      <c r="E22" s="15"/>
      <c r="F22" s="20">
        <f>C22*E22</f>
        <v>0</v>
      </c>
    </row>
    <row r="23" spans="1:6" ht="10" customHeight="1" x14ac:dyDescent="0.35">
      <c r="A23" s="3"/>
      <c r="B23" s="4"/>
      <c r="C23" s="3"/>
      <c r="D23" s="3"/>
      <c r="E23" s="15"/>
      <c r="F23" s="19"/>
    </row>
    <row r="24" spans="1:6" ht="72.5" x14ac:dyDescent="0.35">
      <c r="A24" s="3" t="s">
        <v>12</v>
      </c>
      <c r="B24" s="4" t="s">
        <v>92</v>
      </c>
      <c r="C24" s="3">
        <v>1</v>
      </c>
      <c r="D24" s="3" t="s">
        <v>3</v>
      </c>
      <c r="E24" s="15"/>
      <c r="F24" s="20">
        <f>C24*E24</f>
        <v>0</v>
      </c>
    </row>
    <row r="25" spans="1:6" ht="10" customHeight="1" x14ac:dyDescent="0.35">
      <c r="A25" s="3"/>
      <c r="B25" s="4"/>
      <c r="C25" s="3"/>
      <c r="D25" s="3"/>
      <c r="E25" s="15"/>
      <c r="F25" s="19"/>
    </row>
    <row r="26" spans="1:6" x14ac:dyDescent="0.35">
      <c r="A26" s="3"/>
      <c r="B26" s="12" t="s">
        <v>93</v>
      </c>
      <c r="C26" s="3"/>
      <c r="D26" s="3"/>
      <c r="E26" s="15"/>
      <c r="F26" s="19"/>
    </row>
    <row r="27" spans="1:6" ht="29" x14ac:dyDescent="0.35">
      <c r="A27" s="3" t="s">
        <v>13</v>
      </c>
      <c r="B27" s="4" t="s">
        <v>94</v>
      </c>
      <c r="C27" s="3">
        <v>6</v>
      </c>
      <c r="D27" s="3" t="s">
        <v>3</v>
      </c>
      <c r="E27" s="15"/>
      <c r="F27" s="20">
        <f>C27*E27</f>
        <v>0</v>
      </c>
    </row>
    <row r="28" spans="1:6" ht="10" customHeight="1" x14ac:dyDescent="0.35">
      <c r="A28" s="3"/>
      <c r="B28" s="4"/>
      <c r="C28" s="3"/>
      <c r="D28" s="3"/>
      <c r="E28" s="15"/>
      <c r="F28" s="19"/>
    </row>
    <row r="29" spans="1:6" ht="43.5" x14ac:dyDescent="0.35">
      <c r="A29" s="3" t="s">
        <v>14</v>
      </c>
      <c r="B29" s="4" t="s">
        <v>95</v>
      </c>
      <c r="C29" s="3">
        <v>8</v>
      </c>
      <c r="D29" s="3" t="s">
        <v>3</v>
      </c>
      <c r="E29" s="15"/>
      <c r="F29" s="20">
        <f>C29*E29</f>
        <v>0</v>
      </c>
    </row>
    <row r="30" spans="1:6" ht="10" customHeight="1" x14ac:dyDescent="0.35">
      <c r="A30" s="3"/>
      <c r="B30" s="4"/>
      <c r="C30" s="3"/>
      <c r="D30" s="3"/>
      <c r="E30" s="15"/>
      <c r="F30" s="19"/>
    </row>
    <row r="31" spans="1:6" ht="29" x14ac:dyDescent="0.35">
      <c r="A31" s="3" t="s">
        <v>16</v>
      </c>
      <c r="B31" s="4" t="s">
        <v>96</v>
      </c>
      <c r="C31" s="3">
        <v>1</v>
      </c>
      <c r="D31" s="3" t="s">
        <v>3</v>
      </c>
      <c r="E31" s="15"/>
      <c r="F31" s="20">
        <f>C31*E31</f>
        <v>0</v>
      </c>
    </row>
    <row r="32" spans="1:6" x14ac:dyDescent="0.35">
      <c r="A32" s="3"/>
      <c r="B32" s="4"/>
      <c r="C32" s="3"/>
      <c r="D32" s="3"/>
      <c r="E32" s="15"/>
      <c r="F32" s="19"/>
    </row>
    <row r="33" spans="1:6" ht="43.5" x14ac:dyDescent="0.35">
      <c r="A33" s="3" t="s">
        <v>17</v>
      </c>
      <c r="B33" s="4" t="s">
        <v>97</v>
      </c>
      <c r="C33" s="3">
        <v>1</v>
      </c>
      <c r="D33" s="3" t="s">
        <v>3</v>
      </c>
      <c r="E33" s="15"/>
      <c r="F33" s="20">
        <f>C33*E33</f>
        <v>0</v>
      </c>
    </row>
    <row r="34" spans="1:6" ht="10" customHeight="1" x14ac:dyDescent="0.35">
      <c r="A34" s="3"/>
      <c r="B34" s="4"/>
      <c r="C34" s="3"/>
      <c r="D34" s="3"/>
      <c r="E34" s="15"/>
      <c r="F34" s="19"/>
    </row>
    <row r="35" spans="1:6" x14ac:dyDescent="0.35">
      <c r="A35" s="3"/>
      <c r="B35" s="21" t="s">
        <v>98</v>
      </c>
      <c r="C35" s="3"/>
      <c r="D35" s="3"/>
      <c r="E35" s="15"/>
      <c r="F35" s="19"/>
    </row>
    <row r="36" spans="1:6" ht="43.5" x14ac:dyDescent="0.35">
      <c r="A36" s="3" t="s">
        <v>18</v>
      </c>
      <c r="B36" s="4" t="s">
        <v>99</v>
      </c>
      <c r="C36" s="3">
        <v>1</v>
      </c>
      <c r="D36" s="3" t="s">
        <v>3</v>
      </c>
      <c r="E36" s="15"/>
      <c r="F36" s="20">
        <f>C36*E36</f>
        <v>0</v>
      </c>
    </row>
    <row r="37" spans="1:6" ht="10" customHeight="1" x14ac:dyDescent="0.35">
      <c r="A37" s="3"/>
      <c r="B37" s="4"/>
      <c r="C37" s="3"/>
      <c r="D37" s="3"/>
      <c r="E37" s="15"/>
      <c r="F37" s="19"/>
    </row>
    <row r="38" spans="1:6" ht="29" customHeight="1" x14ac:dyDescent="0.35">
      <c r="A38" s="3" t="s">
        <v>19</v>
      </c>
      <c r="B38" s="4" t="s">
        <v>100</v>
      </c>
      <c r="C38" s="3">
        <v>1</v>
      </c>
      <c r="D38" s="3" t="s">
        <v>3</v>
      </c>
      <c r="E38" s="15"/>
      <c r="F38" s="20">
        <f>C38*E38</f>
        <v>0</v>
      </c>
    </row>
    <row r="39" spans="1:6" ht="10" customHeight="1" x14ac:dyDescent="0.35">
      <c r="A39" s="3"/>
      <c r="B39" s="4"/>
      <c r="C39" s="3"/>
      <c r="D39" s="3"/>
      <c r="E39" s="15"/>
      <c r="F39" s="19"/>
    </row>
    <row r="40" spans="1:6" ht="25.5" customHeight="1" x14ac:dyDescent="0.35">
      <c r="A40" s="3" t="s">
        <v>21</v>
      </c>
      <c r="B40" s="4" t="s">
        <v>101</v>
      </c>
      <c r="C40" s="3">
        <v>1</v>
      </c>
      <c r="D40" s="3" t="s">
        <v>4</v>
      </c>
      <c r="E40" s="15"/>
      <c r="F40" s="20">
        <f>C40*E40</f>
        <v>0</v>
      </c>
    </row>
    <row r="41" spans="1:6" x14ac:dyDescent="0.35">
      <c r="A41" s="3"/>
      <c r="B41" s="4"/>
      <c r="C41" s="3"/>
      <c r="D41" s="3"/>
      <c r="E41" s="15"/>
      <c r="F41" s="19"/>
    </row>
    <row r="42" spans="1:6" ht="31.5" customHeight="1" x14ac:dyDescent="0.35">
      <c r="A42" s="3" t="s">
        <v>22</v>
      </c>
      <c r="B42" s="4" t="s">
        <v>102</v>
      </c>
      <c r="C42" s="3">
        <v>1</v>
      </c>
      <c r="D42" s="3" t="s">
        <v>3</v>
      </c>
      <c r="E42" s="15"/>
      <c r="F42" s="20">
        <f>C42*E42</f>
        <v>0</v>
      </c>
    </row>
    <row r="43" spans="1:6" x14ac:dyDescent="0.35">
      <c r="A43" s="3"/>
      <c r="B43" s="4"/>
      <c r="C43" s="3"/>
      <c r="D43" s="3"/>
      <c r="E43" s="15"/>
      <c r="F43" s="19"/>
    </row>
    <row r="44" spans="1:6" x14ac:dyDescent="0.35">
      <c r="A44" s="3"/>
      <c r="B44" s="4"/>
      <c r="C44" s="3"/>
      <c r="D44" s="3"/>
      <c r="E44" s="15"/>
      <c r="F44" s="19"/>
    </row>
    <row r="45" spans="1:6" x14ac:dyDescent="0.35">
      <c r="A45" s="3"/>
      <c r="B45" s="4"/>
      <c r="C45" s="3"/>
      <c r="D45" s="3"/>
      <c r="E45" s="15"/>
      <c r="F45" s="19"/>
    </row>
    <row r="46" spans="1:6" x14ac:dyDescent="0.35">
      <c r="A46" s="2"/>
      <c r="B46" s="52" t="s">
        <v>77</v>
      </c>
      <c r="C46" s="61"/>
      <c r="D46" s="61"/>
      <c r="E46" s="62"/>
      <c r="F46" s="63">
        <f>SUM(F3:F45)</f>
        <v>0</v>
      </c>
    </row>
    <row r="47" spans="1:6" x14ac:dyDescent="0.35">
      <c r="A47" s="3"/>
      <c r="B47" s="53" t="s">
        <v>152</v>
      </c>
      <c r="C47" s="11"/>
      <c r="D47" s="11"/>
      <c r="E47" s="64"/>
      <c r="F47" s="20">
        <f>F46*0.18</f>
        <v>0</v>
      </c>
    </row>
    <row r="48" spans="1:6" ht="29.5" thickBot="1" x14ac:dyDescent="0.4">
      <c r="A48" s="23"/>
      <c r="B48" s="123" t="s">
        <v>153</v>
      </c>
      <c r="C48" s="65"/>
      <c r="D48" s="65"/>
      <c r="E48" s="66"/>
      <c r="F48" s="67">
        <f>SUM(F46:F47)</f>
        <v>0</v>
      </c>
    </row>
    <row r="49" ht="15" thickTop="1" x14ac:dyDescent="0.35"/>
  </sheetData>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6BCE3-D060-4401-82FE-FFA0AFF42678}">
  <dimension ref="A1:G60"/>
  <sheetViews>
    <sheetView topLeftCell="A49" workbookViewId="0">
      <selection activeCell="F53" sqref="F53"/>
    </sheetView>
  </sheetViews>
  <sheetFormatPr defaultColWidth="8.90625" defaultRowHeight="14.5" x14ac:dyDescent="0.35"/>
  <cols>
    <col min="1" max="1" width="6.6328125" style="30" customWidth="1"/>
    <col min="2" max="2" width="50.08984375" style="5" customWidth="1"/>
    <col min="3" max="3" width="7.1796875" style="27" customWidth="1"/>
    <col min="4" max="4" width="8.6328125" style="1" customWidth="1"/>
    <col min="5" max="5" width="9.81640625" style="17" customWidth="1"/>
    <col min="6" max="6" width="14.453125" style="17" customWidth="1"/>
    <col min="7" max="7" width="9.453125" style="1" bestFit="1" customWidth="1"/>
    <col min="8" max="16384" width="8.90625" style="1"/>
  </cols>
  <sheetData>
    <row r="1" spans="1:6" x14ac:dyDescent="0.35">
      <c r="A1" s="28" t="s">
        <v>4</v>
      </c>
      <c r="B1" s="12" t="s">
        <v>5</v>
      </c>
      <c r="C1" s="24" t="s">
        <v>6</v>
      </c>
      <c r="D1" s="13" t="s">
        <v>7</v>
      </c>
      <c r="E1" s="14" t="s">
        <v>8</v>
      </c>
      <c r="F1" s="18" t="s">
        <v>9</v>
      </c>
    </row>
    <row r="2" spans="1:6" ht="16.75" customHeight="1" x14ac:dyDescent="0.35">
      <c r="A2" s="29"/>
      <c r="B2" s="12" t="s">
        <v>103</v>
      </c>
      <c r="C2" s="25"/>
      <c r="D2" s="3"/>
      <c r="E2" s="15"/>
      <c r="F2" s="19"/>
    </row>
    <row r="3" spans="1:6" ht="86.4" customHeight="1" x14ac:dyDescent="0.35">
      <c r="A3" s="29" t="s">
        <v>10</v>
      </c>
      <c r="B3" s="22" t="s">
        <v>104</v>
      </c>
      <c r="C3" s="26">
        <v>1200</v>
      </c>
      <c r="D3" s="11" t="s">
        <v>20</v>
      </c>
      <c r="E3" s="113"/>
      <c r="F3" s="114">
        <f>C3*E3</f>
        <v>0</v>
      </c>
    </row>
    <row r="4" spans="1:6" x14ac:dyDescent="0.35">
      <c r="A4" s="29"/>
      <c r="B4" s="4"/>
      <c r="C4" s="25"/>
      <c r="D4" s="3"/>
      <c r="E4" s="110"/>
      <c r="F4" s="19"/>
    </row>
    <row r="5" spans="1:6" x14ac:dyDescent="0.35">
      <c r="A5" s="29"/>
      <c r="B5" s="12" t="s">
        <v>105</v>
      </c>
      <c r="C5" s="25"/>
      <c r="D5" s="3"/>
      <c r="E5" s="110"/>
      <c r="F5" s="19"/>
    </row>
    <row r="6" spans="1:6" ht="76.25" customHeight="1" x14ac:dyDescent="0.35">
      <c r="A6" s="29" t="s">
        <v>12</v>
      </c>
      <c r="B6" s="4" t="s">
        <v>106</v>
      </c>
      <c r="C6" s="26">
        <v>1500</v>
      </c>
      <c r="D6" s="11" t="s">
        <v>20</v>
      </c>
      <c r="E6" s="113"/>
      <c r="F6" s="114">
        <f>C6*E6</f>
        <v>0</v>
      </c>
    </row>
    <row r="7" spans="1:6" x14ac:dyDescent="0.35">
      <c r="A7" s="29"/>
      <c r="B7" s="4"/>
      <c r="C7" s="25"/>
      <c r="D7" s="3"/>
      <c r="E7" s="15"/>
      <c r="F7" s="19"/>
    </row>
    <row r="8" spans="1:6" x14ac:dyDescent="0.35">
      <c r="A8" s="29"/>
      <c r="B8" s="12" t="s">
        <v>107</v>
      </c>
      <c r="C8" s="25"/>
      <c r="D8" s="3"/>
      <c r="E8" s="15"/>
      <c r="F8" s="19"/>
    </row>
    <row r="9" spans="1:6" ht="28.25" customHeight="1" x14ac:dyDescent="0.35">
      <c r="A9" s="29" t="s">
        <v>13</v>
      </c>
      <c r="B9" s="4" t="s">
        <v>108</v>
      </c>
      <c r="C9" s="25"/>
      <c r="D9" s="3"/>
      <c r="E9" s="15"/>
      <c r="F9" s="19"/>
    </row>
    <row r="10" spans="1:6" x14ac:dyDescent="0.35">
      <c r="A10" s="29"/>
      <c r="B10" s="12" t="s">
        <v>109</v>
      </c>
      <c r="C10" s="25"/>
      <c r="D10" s="3"/>
      <c r="E10" s="15"/>
      <c r="F10" s="19"/>
    </row>
    <row r="11" spans="1:6" x14ac:dyDescent="0.35">
      <c r="A11" s="29"/>
      <c r="B11" s="4" t="s">
        <v>110</v>
      </c>
      <c r="C11" s="25">
        <v>1</v>
      </c>
      <c r="D11" s="3" t="s">
        <v>3</v>
      </c>
      <c r="E11" s="15"/>
      <c r="F11" s="19">
        <f t="shared" ref="F11:F14" si="0">C11*E11</f>
        <v>0</v>
      </c>
    </row>
    <row r="12" spans="1:6" x14ac:dyDescent="0.35">
      <c r="A12" s="29"/>
      <c r="B12" s="4" t="s">
        <v>111</v>
      </c>
      <c r="C12" s="25">
        <v>1</v>
      </c>
      <c r="D12" s="3" t="s">
        <v>3</v>
      </c>
      <c r="E12" s="15"/>
      <c r="F12" s="19">
        <f t="shared" si="0"/>
        <v>0</v>
      </c>
    </row>
    <row r="13" spans="1:6" x14ac:dyDescent="0.35">
      <c r="A13" s="29"/>
      <c r="B13" s="4" t="s">
        <v>112</v>
      </c>
      <c r="C13" s="25">
        <v>1</v>
      </c>
      <c r="D13" s="3" t="s">
        <v>3</v>
      </c>
      <c r="E13" s="15"/>
      <c r="F13" s="19">
        <f t="shared" si="0"/>
        <v>0</v>
      </c>
    </row>
    <row r="14" spans="1:6" x14ac:dyDescent="0.35">
      <c r="A14" s="29"/>
      <c r="B14" s="4" t="s">
        <v>113</v>
      </c>
      <c r="C14" s="25">
        <v>1</v>
      </c>
      <c r="D14" s="3" t="s">
        <v>3</v>
      </c>
      <c r="E14" s="15"/>
      <c r="F14" s="19">
        <f t="shared" si="0"/>
        <v>0</v>
      </c>
    </row>
    <row r="15" spans="1:6" x14ac:dyDescent="0.35">
      <c r="A15" s="29"/>
      <c r="B15" s="4"/>
      <c r="C15" s="25"/>
      <c r="D15" s="3"/>
      <c r="E15" s="15"/>
      <c r="F15" s="19"/>
    </row>
    <row r="16" spans="1:6" x14ac:dyDescent="0.35">
      <c r="A16" s="29"/>
      <c r="B16" s="12" t="s">
        <v>114</v>
      </c>
      <c r="C16" s="25"/>
      <c r="D16" s="3"/>
      <c r="E16" s="15"/>
      <c r="F16" s="19"/>
    </row>
    <row r="17" spans="1:6" x14ac:dyDescent="0.35">
      <c r="A17" s="29"/>
      <c r="B17" s="4" t="s">
        <v>115</v>
      </c>
      <c r="C17" s="25">
        <v>2</v>
      </c>
      <c r="D17" s="3" t="s">
        <v>3</v>
      </c>
      <c r="E17" s="15"/>
      <c r="F17" s="19">
        <f t="shared" ref="F17:F19" si="1">C17*E17</f>
        <v>0</v>
      </c>
    </row>
    <row r="18" spans="1:6" x14ac:dyDescent="0.35">
      <c r="A18" s="29"/>
      <c r="B18" s="4" t="s">
        <v>116</v>
      </c>
      <c r="C18" s="25">
        <v>1</v>
      </c>
      <c r="D18" s="3" t="s">
        <v>3</v>
      </c>
      <c r="E18" s="15"/>
      <c r="F18" s="19">
        <f t="shared" si="1"/>
        <v>0</v>
      </c>
    </row>
    <row r="19" spans="1:6" x14ac:dyDescent="0.35">
      <c r="A19" s="29"/>
      <c r="B19" s="4" t="s">
        <v>112</v>
      </c>
      <c r="C19" s="25">
        <v>3</v>
      </c>
      <c r="D19" s="3" t="s">
        <v>3</v>
      </c>
      <c r="E19" s="15"/>
      <c r="F19" s="19">
        <f t="shared" si="1"/>
        <v>0</v>
      </c>
    </row>
    <row r="20" spans="1:6" x14ac:dyDescent="0.35">
      <c r="A20" s="29"/>
      <c r="B20" s="12"/>
      <c r="C20" s="25"/>
      <c r="D20" s="3"/>
      <c r="E20" s="15"/>
      <c r="F20" s="19"/>
    </row>
    <row r="21" spans="1:6" x14ac:dyDescent="0.35">
      <c r="A21" s="29"/>
      <c r="B21" s="12" t="s">
        <v>117</v>
      </c>
      <c r="C21" s="25"/>
      <c r="D21" s="3"/>
      <c r="E21" s="15"/>
      <c r="F21" s="19"/>
    </row>
    <row r="22" spans="1:6" ht="72.5" x14ac:dyDescent="0.35">
      <c r="A22" s="29" t="s">
        <v>13</v>
      </c>
      <c r="B22" s="4" t="s">
        <v>118</v>
      </c>
      <c r="C22" s="25">
        <v>1</v>
      </c>
      <c r="D22" s="3" t="s">
        <v>4</v>
      </c>
      <c r="E22" s="15"/>
      <c r="F22" s="19">
        <f>C22*E22</f>
        <v>0</v>
      </c>
    </row>
    <row r="23" spans="1:6" x14ac:dyDescent="0.35">
      <c r="A23" s="29"/>
      <c r="B23" s="4"/>
      <c r="C23" s="25"/>
      <c r="D23" s="3"/>
      <c r="E23" s="15"/>
      <c r="F23" s="19"/>
    </row>
    <row r="24" spans="1:6" x14ac:dyDescent="0.35">
      <c r="A24" s="29"/>
      <c r="B24" s="4"/>
      <c r="C24" s="25"/>
      <c r="D24" s="3"/>
      <c r="E24" s="15"/>
      <c r="F24" s="19"/>
    </row>
    <row r="25" spans="1:6" x14ac:dyDescent="0.35">
      <c r="A25" s="29"/>
      <c r="B25" s="4"/>
      <c r="C25" s="25"/>
      <c r="D25" s="3"/>
      <c r="E25" s="15"/>
      <c r="F25" s="19"/>
    </row>
    <row r="26" spans="1:6" x14ac:dyDescent="0.35">
      <c r="A26" s="29"/>
      <c r="B26" s="4"/>
      <c r="C26" s="25"/>
      <c r="D26" s="3"/>
      <c r="E26" s="15"/>
      <c r="F26" s="19"/>
    </row>
    <row r="27" spans="1:6" x14ac:dyDescent="0.35">
      <c r="A27" s="29"/>
      <c r="B27" s="4"/>
      <c r="C27" s="25"/>
      <c r="D27" s="3"/>
      <c r="E27" s="15"/>
      <c r="F27" s="19"/>
    </row>
    <row r="28" spans="1:6" x14ac:dyDescent="0.35">
      <c r="A28" s="29"/>
      <c r="B28" s="4"/>
      <c r="C28" s="25"/>
      <c r="D28" s="3"/>
      <c r="E28" s="15"/>
      <c r="F28" s="19"/>
    </row>
    <row r="29" spans="1:6" x14ac:dyDescent="0.35">
      <c r="A29" s="29"/>
      <c r="B29" s="4"/>
      <c r="C29" s="25"/>
      <c r="D29" s="3"/>
      <c r="E29" s="15"/>
      <c r="F29" s="19"/>
    </row>
    <row r="30" spans="1:6" x14ac:dyDescent="0.35">
      <c r="A30" s="29"/>
      <c r="B30" s="4"/>
      <c r="C30" s="25"/>
      <c r="D30" s="3"/>
      <c r="E30" s="15"/>
      <c r="F30" s="19"/>
    </row>
    <row r="31" spans="1:6" x14ac:dyDescent="0.35">
      <c r="A31" s="29"/>
      <c r="B31" s="4"/>
      <c r="C31" s="25"/>
      <c r="D31" s="3"/>
      <c r="E31" s="15"/>
      <c r="F31" s="19"/>
    </row>
    <row r="32" spans="1:6" x14ac:dyDescent="0.35">
      <c r="A32" s="29"/>
      <c r="B32" s="4"/>
      <c r="C32" s="25"/>
      <c r="D32" s="3"/>
      <c r="E32" s="15"/>
      <c r="F32" s="19"/>
    </row>
    <row r="33" spans="1:6" x14ac:dyDescent="0.35">
      <c r="A33" s="29"/>
      <c r="B33" s="4"/>
      <c r="C33" s="25"/>
      <c r="D33" s="3"/>
      <c r="E33" s="15"/>
      <c r="F33" s="19"/>
    </row>
    <row r="34" spans="1:6" x14ac:dyDescent="0.35">
      <c r="A34" s="29"/>
      <c r="B34" s="4"/>
      <c r="C34" s="25"/>
      <c r="D34" s="3"/>
      <c r="E34" s="15"/>
      <c r="F34" s="19"/>
    </row>
    <row r="35" spans="1:6" ht="19.75" customHeight="1" x14ac:dyDescent="0.35">
      <c r="A35" s="90"/>
      <c r="B35" s="91"/>
      <c r="C35" s="56"/>
      <c r="D35" s="57"/>
      <c r="E35" s="92"/>
      <c r="F35" s="59"/>
    </row>
    <row r="36" spans="1:6" x14ac:dyDescent="0.35">
      <c r="A36" s="54"/>
      <c r="B36" s="12"/>
      <c r="C36" s="56"/>
      <c r="D36" s="57"/>
      <c r="E36" s="58"/>
      <c r="F36" s="59"/>
    </row>
    <row r="37" spans="1:6" ht="29" x14ac:dyDescent="0.35">
      <c r="A37" s="29" t="s">
        <v>10</v>
      </c>
      <c r="B37" s="4" t="s">
        <v>119</v>
      </c>
      <c r="C37" s="25">
        <v>28</v>
      </c>
      <c r="D37" s="3" t="s">
        <v>11</v>
      </c>
      <c r="E37" s="15"/>
      <c r="F37" s="19">
        <f t="shared" ref="F37:F43" si="2">C37*E37</f>
        <v>0</v>
      </c>
    </row>
    <row r="38" spans="1:6" x14ac:dyDescent="0.35">
      <c r="A38" s="29" t="s">
        <v>12</v>
      </c>
      <c r="B38" s="4" t="s">
        <v>55</v>
      </c>
      <c r="C38" s="25">
        <f>5*2*3</f>
        <v>30</v>
      </c>
      <c r="D38" s="3" t="s">
        <v>0</v>
      </c>
      <c r="E38" s="15"/>
      <c r="F38" s="19">
        <f t="shared" si="2"/>
        <v>0</v>
      </c>
    </row>
    <row r="39" spans="1:6" ht="29" x14ac:dyDescent="0.35">
      <c r="A39" s="29" t="s">
        <v>13</v>
      </c>
      <c r="B39" s="4" t="s">
        <v>120</v>
      </c>
      <c r="C39" s="25">
        <f>5*2*0.2</f>
        <v>2</v>
      </c>
      <c r="D39" s="3" t="s">
        <v>0</v>
      </c>
      <c r="E39" s="15"/>
      <c r="F39" s="19">
        <f t="shared" si="2"/>
        <v>0</v>
      </c>
    </row>
    <row r="40" spans="1:6" ht="29" x14ac:dyDescent="0.35">
      <c r="A40" s="29" t="s">
        <v>14</v>
      </c>
      <c r="B40" s="4" t="s">
        <v>121</v>
      </c>
      <c r="C40" s="25">
        <f>(10+4)*3</f>
        <v>42</v>
      </c>
      <c r="D40" s="3" t="s">
        <v>11</v>
      </c>
      <c r="E40" s="15"/>
      <c r="F40" s="19">
        <f t="shared" si="2"/>
        <v>0</v>
      </c>
    </row>
    <row r="41" spans="1:6" x14ac:dyDescent="0.35">
      <c r="A41" s="29" t="s">
        <v>16</v>
      </c>
      <c r="B41" s="4" t="s">
        <v>122</v>
      </c>
      <c r="C41" s="25">
        <f>14*0.2*0.3</f>
        <v>0.84000000000000008</v>
      </c>
      <c r="D41" s="3" t="s">
        <v>0</v>
      </c>
      <c r="E41" s="15"/>
      <c r="F41" s="19">
        <f t="shared" si="2"/>
        <v>0</v>
      </c>
    </row>
    <row r="42" spans="1:6" x14ac:dyDescent="0.35">
      <c r="A42" s="29" t="s">
        <v>17</v>
      </c>
      <c r="B42" s="4" t="s">
        <v>123</v>
      </c>
      <c r="C42" s="25">
        <f>8*5</f>
        <v>40</v>
      </c>
      <c r="D42" s="3" t="s">
        <v>11</v>
      </c>
      <c r="E42" s="15"/>
      <c r="F42" s="19">
        <f t="shared" si="2"/>
        <v>0</v>
      </c>
    </row>
    <row r="43" spans="1:6" ht="43.5" x14ac:dyDescent="0.35">
      <c r="A43" s="29" t="s">
        <v>18</v>
      </c>
      <c r="B43" s="4" t="s">
        <v>124</v>
      </c>
      <c r="C43" s="31">
        <f>7*0.2*0.3</f>
        <v>0.42000000000000004</v>
      </c>
      <c r="D43" s="3" t="s">
        <v>0</v>
      </c>
      <c r="E43" s="15"/>
      <c r="F43" s="19">
        <f t="shared" si="2"/>
        <v>0</v>
      </c>
    </row>
    <row r="44" spans="1:6" ht="72.5" x14ac:dyDescent="0.35">
      <c r="A44" s="29"/>
      <c r="B44" s="4" t="s">
        <v>125</v>
      </c>
      <c r="C44" s="31"/>
      <c r="D44" s="3"/>
      <c r="E44" s="15"/>
      <c r="F44" s="19"/>
    </row>
    <row r="45" spans="1:6" ht="18" customHeight="1" x14ac:dyDescent="0.35">
      <c r="A45" s="29"/>
      <c r="B45" s="12" t="s">
        <v>126</v>
      </c>
      <c r="C45" s="31"/>
      <c r="D45" s="3"/>
      <c r="E45" s="15"/>
      <c r="F45" s="19"/>
    </row>
    <row r="46" spans="1:6" x14ac:dyDescent="0.35">
      <c r="A46" s="29" t="s">
        <v>19</v>
      </c>
      <c r="B46" s="4"/>
      <c r="C46" s="25">
        <f>(22*2.8)-(0.8*2.1*4)-(0.9*0.6*4)+(7*2.8)</f>
        <v>72.319999999999993</v>
      </c>
      <c r="D46" s="3" t="s">
        <v>11</v>
      </c>
      <c r="E46" s="15"/>
      <c r="F46" s="19">
        <f>C46*E46</f>
        <v>0</v>
      </c>
    </row>
    <row r="47" spans="1:6" x14ac:dyDescent="0.35">
      <c r="A47" s="29" t="s">
        <v>21</v>
      </c>
      <c r="B47" s="4" t="s">
        <v>45</v>
      </c>
      <c r="C47" s="25">
        <f>(22+7)*0.2*0.2</f>
        <v>1.1600000000000001</v>
      </c>
      <c r="D47" s="3" t="s">
        <v>0</v>
      </c>
      <c r="E47" s="15"/>
      <c r="F47" s="19">
        <f>C47*E47</f>
        <v>0</v>
      </c>
    </row>
    <row r="48" spans="1:6" x14ac:dyDescent="0.35">
      <c r="A48" s="29" t="s">
        <v>22</v>
      </c>
      <c r="B48" s="4" t="s">
        <v>127</v>
      </c>
      <c r="C48" s="25">
        <f>(7*2.8)+(22*2.8)</f>
        <v>81.199999999999989</v>
      </c>
      <c r="D48" s="3" t="s">
        <v>11</v>
      </c>
      <c r="E48" s="15"/>
      <c r="F48" s="19">
        <f>C48*E48</f>
        <v>0</v>
      </c>
    </row>
    <row r="49" spans="1:7" ht="18" customHeight="1" x14ac:dyDescent="0.35">
      <c r="A49" s="29"/>
      <c r="B49" s="4" t="s">
        <v>128</v>
      </c>
      <c r="C49" s="25"/>
      <c r="D49" s="3"/>
      <c r="E49" s="15"/>
      <c r="F49" s="19"/>
    </row>
    <row r="50" spans="1:7" ht="18" customHeight="1" x14ac:dyDescent="0.35">
      <c r="A50" s="29"/>
      <c r="B50" s="12" t="s">
        <v>129</v>
      </c>
      <c r="C50" s="25"/>
      <c r="D50" s="3"/>
      <c r="E50" s="15"/>
      <c r="F50" s="19"/>
    </row>
    <row r="51" spans="1:7" x14ac:dyDescent="0.35">
      <c r="A51" s="29" t="s">
        <v>23</v>
      </c>
      <c r="B51" s="4"/>
      <c r="C51" s="25">
        <f>8*4</f>
        <v>32</v>
      </c>
      <c r="D51" s="3" t="s">
        <v>11</v>
      </c>
      <c r="E51" s="15"/>
      <c r="F51" s="19">
        <f>C51*E51</f>
        <v>0</v>
      </c>
    </row>
    <row r="52" spans="1:7" x14ac:dyDescent="0.35">
      <c r="A52" s="29" t="s">
        <v>1</v>
      </c>
      <c r="B52" s="4" t="s">
        <v>68</v>
      </c>
      <c r="C52" s="25">
        <v>1</v>
      </c>
      <c r="D52" s="3" t="s">
        <v>4</v>
      </c>
      <c r="E52" s="15"/>
      <c r="F52" s="19">
        <f>C52*E52</f>
        <v>0</v>
      </c>
    </row>
    <row r="53" spans="1:7" ht="29" x14ac:dyDescent="0.35">
      <c r="A53" s="29" t="s">
        <v>2</v>
      </c>
      <c r="B53" s="4" t="s">
        <v>130</v>
      </c>
      <c r="C53" s="25">
        <v>1</v>
      </c>
      <c r="D53" s="3" t="s">
        <v>4</v>
      </c>
      <c r="E53" s="15"/>
      <c r="F53" s="19">
        <f>C53*E53</f>
        <v>0</v>
      </c>
    </row>
    <row r="54" spans="1:7" ht="72.5" x14ac:dyDescent="0.35">
      <c r="A54" s="29" t="s">
        <v>24</v>
      </c>
      <c r="B54" s="4" t="s">
        <v>131</v>
      </c>
      <c r="C54" s="25">
        <v>4</v>
      </c>
      <c r="D54" s="3" t="s">
        <v>3</v>
      </c>
      <c r="E54" s="15"/>
      <c r="F54" s="19">
        <f>C54*E54</f>
        <v>0</v>
      </c>
    </row>
    <row r="55" spans="1:7" ht="72.5" x14ac:dyDescent="0.35">
      <c r="A55" s="29"/>
      <c r="B55" s="4" t="s">
        <v>132</v>
      </c>
      <c r="C55" s="25"/>
      <c r="D55" s="3"/>
      <c r="E55" s="15"/>
      <c r="F55" s="19"/>
    </row>
    <row r="56" spans="1:7" ht="58" x14ac:dyDescent="0.35">
      <c r="A56" s="29"/>
      <c r="B56" s="4" t="s">
        <v>133</v>
      </c>
      <c r="C56" s="25"/>
      <c r="D56" s="3"/>
      <c r="E56" s="15"/>
      <c r="F56" s="19"/>
    </row>
    <row r="57" spans="1:7" x14ac:dyDescent="0.35">
      <c r="A57" s="50"/>
      <c r="B57" s="52" t="s">
        <v>30</v>
      </c>
      <c r="C57" s="68"/>
      <c r="D57" s="61"/>
      <c r="E57" s="69"/>
      <c r="F57" s="63">
        <f>SUM(F3:F54)</f>
        <v>0</v>
      </c>
    </row>
    <row r="58" spans="1:7" x14ac:dyDescent="0.35">
      <c r="A58" s="29"/>
      <c r="B58" s="53" t="s">
        <v>44</v>
      </c>
      <c r="C58" s="26"/>
      <c r="D58" s="11"/>
      <c r="E58" s="16"/>
      <c r="F58" s="20">
        <f>F57*0.18</f>
        <v>0</v>
      </c>
    </row>
    <row r="59" spans="1:7" ht="15" thickBot="1" x14ac:dyDescent="0.4">
      <c r="A59" s="51"/>
      <c r="B59" s="49" t="s">
        <v>46</v>
      </c>
      <c r="C59" s="70"/>
      <c r="D59" s="65"/>
      <c r="E59" s="71"/>
      <c r="F59" s="67">
        <f>SUM(F57:F58)</f>
        <v>0</v>
      </c>
      <c r="G59" s="112"/>
    </row>
    <row r="60" spans="1:7" ht="15" thickTop="1" x14ac:dyDescent="0.35"/>
  </sheetData>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CAC21-84FD-44DE-A69B-EA344B380276}">
  <dimension ref="A1:F67"/>
  <sheetViews>
    <sheetView tabSelected="1" topLeftCell="A46" workbookViewId="0">
      <selection activeCell="B66" sqref="B66"/>
    </sheetView>
  </sheetViews>
  <sheetFormatPr defaultColWidth="8.90625" defaultRowHeight="14.5" x14ac:dyDescent="0.35"/>
  <cols>
    <col min="1" max="1" width="6.6328125" style="30" customWidth="1"/>
    <col min="2" max="2" width="51.1796875" style="5" customWidth="1"/>
    <col min="3" max="3" width="7.1796875" style="27" customWidth="1"/>
    <col min="4" max="4" width="8.6328125" style="1" customWidth="1"/>
    <col min="5" max="5" width="9.81640625" style="88" customWidth="1"/>
    <col min="6" max="6" width="14.453125" style="17" customWidth="1"/>
    <col min="7" max="16384" width="8.90625" style="1"/>
  </cols>
  <sheetData>
    <row r="1" spans="1:6" x14ac:dyDescent="0.35">
      <c r="A1" s="93" t="s">
        <v>4</v>
      </c>
      <c r="B1" s="94" t="s">
        <v>5</v>
      </c>
      <c r="C1" s="95" t="s">
        <v>6</v>
      </c>
      <c r="D1" s="96" t="s">
        <v>7</v>
      </c>
      <c r="E1" s="97" t="s">
        <v>67</v>
      </c>
      <c r="F1" s="98" t="s">
        <v>9</v>
      </c>
    </row>
    <row r="2" spans="1:6" ht="15" thickBot="1" x14ac:dyDescent="0.4">
      <c r="A2" s="78"/>
      <c r="B2" s="99" t="s">
        <v>47</v>
      </c>
      <c r="C2" s="79"/>
      <c r="D2" s="80"/>
      <c r="E2" s="82"/>
      <c r="F2" s="81"/>
    </row>
    <row r="3" spans="1:6" x14ac:dyDescent="0.35">
      <c r="A3" s="54"/>
      <c r="B3" s="55"/>
      <c r="C3" s="56"/>
      <c r="D3" s="57"/>
      <c r="E3" s="83"/>
      <c r="F3" s="59"/>
    </row>
    <row r="4" spans="1:6" x14ac:dyDescent="0.35">
      <c r="A4" s="54"/>
      <c r="B4" s="12" t="s">
        <v>49</v>
      </c>
      <c r="C4" s="56"/>
      <c r="D4" s="57"/>
      <c r="E4" s="83"/>
      <c r="F4" s="59"/>
    </row>
    <row r="5" spans="1:6" ht="29" x14ac:dyDescent="0.35">
      <c r="A5" s="29" t="s">
        <v>10</v>
      </c>
      <c r="B5" s="4" t="s">
        <v>50</v>
      </c>
      <c r="C5" s="25">
        <f>9*9</f>
        <v>81</v>
      </c>
      <c r="D5" s="3" t="s">
        <v>11</v>
      </c>
      <c r="E5" s="84"/>
      <c r="F5" s="19">
        <f>C5*E5</f>
        <v>0</v>
      </c>
    </row>
    <row r="6" spans="1:6" ht="29" x14ac:dyDescent="0.35">
      <c r="A6" s="29" t="s">
        <v>12</v>
      </c>
      <c r="B6" s="4" t="s">
        <v>51</v>
      </c>
      <c r="C6" s="25">
        <f>40*1.2</f>
        <v>48</v>
      </c>
      <c r="D6" s="3" t="s">
        <v>0</v>
      </c>
      <c r="E6" s="84"/>
      <c r="F6" s="19">
        <f>C6*E6</f>
        <v>0</v>
      </c>
    </row>
    <row r="7" spans="1:6" ht="43.5" x14ac:dyDescent="0.35">
      <c r="A7" s="29" t="s">
        <v>13</v>
      </c>
      <c r="B7" s="4" t="s">
        <v>52</v>
      </c>
      <c r="C7" s="25">
        <f>40*0.2*1</f>
        <v>8</v>
      </c>
      <c r="D7" s="3" t="s">
        <v>0</v>
      </c>
      <c r="E7" s="84"/>
      <c r="F7" s="19">
        <f>C7*E7</f>
        <v>0</v>
      </c>
    </row>
    <row r="8" spans="1:6" ht="29" x14ac:dyDescent="0.35">
      <c r="A8" s="29" t="s">
        <v>14</v>
      </c>
      <c r="B8" s="4" t="s">
        <v>53</v>
      </c>
      <c r="C8" s="25">
        <f>(1*8*0.3)+(5*8*0.3)</f>
        <v>14.4</v>
      </c>
      <c r="D8" s="3" t="s">
        <v>0</v>
      </c>
      <c r="E8" s="84"/>
      <c r="F8" s="19">
        <f>C8*E8</f>
        <v>0</v>
      </c>
    </row>
    <row r="9" spans="1:6" ht="43.5" x14ac:dyDescent="0.35">
      <c r="A9" s="29" t="s">
        <v>16</v>
      </c>
      <c r="B9" s="4" t="s">
        <v>54</v>
      </c>
      <c r="C9" s="25">
        <v>60</v>
      </c>
      <c r="D9" s="3" t="s">
        <v>11</v>
      </c>
      <c r="E9" s="84"/>
      <c r="F9" s="19">
        <f>C9*E9</f>
        <v>0</v>
      </c>
    </row>
    <row r="10" spans="1:6" x14ac:dyDescent="0.35">
      <c r="A10" s="29"/>
      <c r="B10" s="4"/>
      <c r="C10" s="25"/>
      <c r="D10" s="3"/>
      <c r="E10" s="84"/>
      <c r="F10" s="19"/>
    </row>
    <row r="11" spans="1:6" x14ac:dyDescent="0.35">
      <c r="A11" s="29"/>
      <c r="B11" s="12" t="s">
        <v>55</v>
      </c>
      <c r="C11" s="25"/>
      <c r="D11" s="3"/>
      <c r="E11" s="84"/>
      <c r="F11" s="19"/>
    </row>
    <row r="12" spans="1:6" ht="43.5" x14ac:dyDescent="0.35">
      <c r="A12" s="29" t="s">
        <v>17</v>
      </c>
      <c r="B12" s="4" t="s">
        <v>56</v>
      </c>
      <c r="C12" s="25">
        <f>40*0.6*0.2</f>
        <v>4.8000000000000007</v>
      </c>
      <c r="D12" s="3" t="s">
        <v>0</v>
      </c>
      <c r="E12" s="84"/>
      <c r="F12" s="19">
        <f>C12*E12</f>
        <v>0</v>
      </c>
    </row>
    <row r="13" spans="1:6" ht="29" x14ac:dyDescent="0.35">
      <c r="A13" s="29" t="s">
        <v>18</v>
      </c>
      <c r="B13" s="4" t="s">
        <v>57</v>
      </c>
      <c r="C13" s="25">
        <f>40*1</f>
        <v>40</v>
      </c>
      <c r="D13" s="3" t="s">
        <v>11</v>
      </c>
      <c r="E13" s="84"/>
      <c r="F13" s="19">
        <f>C13*E13</f>
        <v>0</v>
      </c>
    </row>
    <row r="14" spans="1:6" x14ac:dyDescent="0.35">
      <c r="A14" s="29" t="s">
        <v>19</v>
      </c>
      <c r="B14" s="4" t="s">
        <v>58</v>
      </c>
      <c r="C14" s="25">
        <f>40*0.4*1</f>
        <v>16</v>
      </c>
      <c r="D14" s="3" t="s">
        <v>0</v>
      </c>
      <c r="E14" s="84"/>
      <c r="F14" s="19">
        <f>C14*E14</f>
        <v>0</v>
      </c>
    </row>
    <row r="15" spans="1:6" ht="29" x14ac:dyDescent="0.35">
      <c r="A15" s="29" t="s">
        <v>21</v>
      </c>
      <c r="B15" s="4" t="s">
        <v>59</v>
      </c>
      <c r="C15" s="25">
        <v>60</v>
      </c>
      <c r="D15" s="3" t="s">
        <v>11</v>
      </c>
      <c r="E15" s="84"/>
      <c r="F15" s="19">
        <f t="shared" ref="F15:F18" si="0">C15*E15</f>
        <v>0</v>
      </c>
    </row>
    <row r="16" spans="1:6" ht="29" x14ac:dyDescent="0.35">
      <c r="A16" s="29" t="s">
        <v>22</v>
      </c>
      <c r="B16" s="4" t="s">
        <v>60</v>
      </c>
      <c r="C16" s="25">
        <v>60</v>
      </c>
      <c r="D16" s="3" t="s">
        <v>11</v>
      </c>
      <c r="E16" s="84"/>
      <c r="F16" s="19">
        <f t="shared" si="0"/>
        <v>0</v>
      </c>
    </row>
    <row r="17" spans="1:6" ht="29" x14ac:dyDescent="0.35">
      <c r="A17" s="29" t="s">
        <v>23</v>
      </c>
      <c r="B17" s="4" t="s">
        <v>61</v>
      </c>
      <c r="C17" s="25">
        <v>60</v>
      </c>
      <c r="D17" s="3" t="s">
        <v>11</v>
      </c>
      <c r="E17" s="84"/>
      <c r="F17" s="19">
        <f t="shared" si="0"/>
        <v>0</v>
      </c>
    </row>
    <row r="18" spans="1:6" ht="43.5" x14ac:dyDescent="0.35">
      <c r="A18" s="29" t="s">
        <v>1</v>
      </c>
      <c r="B18" s="4" t="s">
        <v>62</v>
      </c>
      <c r="C18" s="25">
        <v>60</v>
      </c>
      <c r="D18" s="3" t="s">
        <v>11</v>
      </c>
      <c r="F18" s="19">
        <f t="shared" si="0"/>
        <v>0</v>
      </c>
    </row>
    <row r="19" spans="1:6" x14ac:dyDescent="0.35">
      <c r="A19" s="29"/>
      <c r="B19" s="4"/>
      <c r="C19" s="25"/>
      <c r="D19" s="3"/>
      <c r="E19" s="84"/>
      <c r="F19" s="19"/>
    </row>
    <row r="20" spans="1:6" ht="18" customHeight="1" x14ac:dyDescent="0.35">
      <c r="A20" s="29"/>
      <c r="B20" s="12" t="s">
        <v>45</v>
      </c>
      <c r="C20" s="31"/>
      <c r="D20" s="3"/>
      <c r="E20" s="84"/>
      <c r="F20" s="19"/>
    </row>
    <row r="21" spans="1:6" ht="34.75" customHeight="1" x14ac:dyDescent="0.35">
      <c r="A21" s="29" t="s">
        <v>19</v>
      </c>
      <c r="B21" s="4" t="s">
        <v>63</v>
      </c>
      <c r="C21" s="25">
        <f>40*3.1</f>
        <v>124</v>
      </c>
      <c r="D21" s="3" t="s">
        <v>11</v>
      </c>
      <c r="E21" s="84"/>
      <c r="F21" s="19">
        <f>C21*E21</f>
        <v>0</v>
      </c>
    </row>
    <row r="22" spans="1:6" ht="29" x14ac:dyDescent="0.35">
      <c r="A22" s="29" t="s">
        <v>21</v>
      </c>
      <c r="B22" s="4" t="s">
        <v>64</v>
      </c>
      <c r="C22" s="25">
        <f>40*0.2*0.3</f>
        <v>2.4</v>
      </c>
      <c r="D22" s="3" t="s">
        <v>0</v>
      </c>
      <c r="E22" s="84"/>
      <c r="F22" s="19">
        <f>C22*E22</f>
        <v>0</v>
      </c>
    </row>
    <row r="23" spans="1:6" ht="29" x14ac:dyDescent="0.35">
      <c r="A23" s="29" t="s">
        <v>22</v>
      </c>
      <c r="B23" s="4" t="s">
        <v>65</v>
      </c>
      <c r="C23" s="25">
        <f>(31*3.1)+(8*3.1)</f>
        <v>120.9</v>
      </c>
      <c r="D23" s="3" t="s">
        <v>11</v>
      </c>
      <c r="E23" s="84"/>
      <c r="F23" s="19">
        <f>C23*E23</f>
        <v>0</v>
      </c>
    </row>
    <row r="24" spans="1:6" x14ac:dyDescent="0.35">
      <c r="A24" s="29" t="s">
        <v>23</v>
      </c>
      <c r="B24" s="4" t="s">
        <v>66</v>
      </c>
      <c r="C24" s="25">
        <f>31*3.1</f>
        <v>96.100000000000009</v>
      </c>
      <c r="D24" s="3" t="s">
        <v>11</v>
      </c>
      <c r="E24" s="84"/>
      <c r="F24" s="19">
        <f t="shared" ref="F24" si="1">C24*E24</f>
        <v>0</v>
      </c>
    </row>
    <row r="25" spans="1:6" x14ac:dyDescent="0.35">
      <c r="A25" s="29"/>
      <c r="B25" s="4"/>
      <c r="C25" s="25"/>
      <c r="D25" s="3"/>
      <c r="E25" s="84"/>
      <c r="F25" s="19"/>
    </row>
    <row r="26" spans="1:6" x14ac:dyDescent="0.35">
      <c r="A26" s="29"/>
      <c r="B26" s="4"/>
      <c r="C26" s="25"/>
      <c r="D26" s="3"/>
      <c r="E26" s="84"/>
      <c r="F26" s="19"/>
    </row>
    <row r="27" spans="1:6" x14ac:dyDescent="0.35">
      <c r="A27" s="29"/>
      <c r="B27" s="4"/>
      <c r="C27" s="25"/>
      <c r="D27" s="3"/>
      <c r="E27" s="84"/>
      <c r="F27" s="19"/>
    </row>
    <row r="28" spans="1:6" x14ac:dyDescent="0.35">
      <c r="A28" s="29"/>
      <c r="B28" s="4"/>
      <c r="C28" s="25"/>
      <c r="D28" s="3"/>
      <c r="E28" s="84"/>
      <c r="F28" s="19"/>
    </row>
    <row r="29" spans="1:6" x14ac:dyDescent="0.35">
      <c r="A29" s="29"/>
      <c r="B29" s="4"/>
      <c r="C29" s="25"/>
      <c r="D29" s="3"/>
      <c r="E29" s="84"/>
      <c r="F29" s="19"/>
    </row>
    <row r="30" spans="1:6" x14ac:dyDescent="0.35">
      <c r="A30" s="29"/>
      <c r="B30" s="4"/>
      <c r="C30" s="25"/>
      <c r="D30" s="3"/>
      <c r="E30" s="84"/>
      <c r="F30" s="19"/>
    </row>
    <row r="31" spans="1:6" x14ac:dyDescent="0.35">
      <c r="A31" s="29"/>
      <c r="B31" s="4"/>
      <c r="C31" s="25"/>
      <c r="D31" s="3"/>
      <c r="E31" s="84"/>
      <c r="F31" s="19"/>
    </row>
    <row r="32" spans="1:6" x14ac:dyDescent="0.35">
      <c r="A32" s="29"/>
      <c r="B32" s="4"/>
      <c r="C32" s="25"/>
      <c r="D32" s="3"/>
      <c r="E32" s="84"/>
      <c r="F32" s="19"/>
    </row>
    <row r="33" spans="1:6" x14ac:dyDescent="0.35">
      <c r="A33" s="29"/>
      <c r="B33" s="4"/>
      <c r="C33" s="25"/>
      <c r="D33" s="3"/>
      <c r="E33" s="84"/>
      <c r="F33" s="19"/>
    </row>
    <row r="34" spans="1:6" x14ac:dyDescent="0.35">
      <c r="A34" s="29"/>
      <c r="B34" s="4"/>
      <c r="C34" s="25"/>
      <c r="D34" s="3"/>
      <c r="E34" s="84"/>
      <c r="F34" s="19"/>
    </row>
    <row r="35" spans="1:6" x14ac:dyDescent="0.35">
      <c r="A35" s="29"/>
      <c r="B35" s="4"/>
      <c r="C35" s="25"/>
      <c r="D35" s="3"/>
      <c r="E35" s="84"/>
      <c r="F35" s="19"/>
    </row>
    <row r="36" spans="1:6" ht="18" customHeight="1" x14ac:dyDescent="0.35">
      <c r="A36" s="29"/>
      <c r="B36" s="12" t="s">
        <v>68</v>
      </c>
      <c r="C36" s="25"/>
      <c r="D36" s="3"/>
      <c r="E36" s="84"/>
      <c r="F36" s="19"/>
    </row>
    <row r="37" spans="1:6" ht="30.5" customHeight="1" x14ac:dyDescent="0.35">
      <c r="A37" s="29" t="s">
        <v>10</v>
      </c>
      <c r="B37" s="4" t="s">
        <v>69</v>
      </c>
      <c r="C37" s="25">
        <f>5*9*2</f>
        <v>90</v>
      </c>
      <c r="D37" s="3" t="s">
        <v>11</v>
      </c>
      <c r="E37" s="84"/>
      <c r="F37" s="19">
        <f>C37*E37</f>
        <v>0</v>
      </c>
    </row>
    <row r="38" spans="1:6" x14ac:dyDescent="0.35">
      <c r="A38" s="29"/>
      <c r="B38" s="4"/>
      <c r="C38" s="25"/>
      <c r="D38" s="3"/>
      <c r="E38" s="84"/>
      <c r="F38" s="19"/>
    </row>
    <row r="39" spans="1:6" ht="26.5" customHeight="1" x14ac:dyDescent="0.35">
      <c r="A39" s="29" t="s">
        <v>12</v>
      </c>
      <c r="B39" s="4" t="s">
        <v>70</v>
      </c>
      <c r="C39" s="25">
        <v>4</v>
      </c>
      <c r="D39" s="3" t="s">
        <v>3</v>
      </c>
      <c r="E39" s="84"/>
      <c r="F39" s="19">
        <f>C39*E39</f>
        <v>0</v>
      </c>
    </row>
    <row r="40" spans="1:6" x14ac:dyDescent="0.35">
      <c r="A40" s="29"/>
      <c r="B40" s="4"/>
      <c r="C40" s="25"/>
      <c r="D40" s="3"/>
      <c r="E40" s="84"/>
      <c r="F40" s="19"/>
    </row>
    <row r="41" spans="1:6" ht="32" customHeight="1" x14ac:dyDescent="0.35">
      <c r="A41" s="29" t="s">
        <v>13</v>
      </c>
      <c r="B41" s="4" t="s">
        <v>71</v>
      </c>
      <c r="C41" s="25">
        <v>2</v>
      </c>
      <c r="D41" s="3" t="s">
        <v>3</v>
      </c>
      <c r="E41" s="84"/>
      <c r="F41" s="19">
        <f>C41*E41</f>
        <v>0</v>
      </c>
    </row>
    <row r="42" spans="1:6" x14ac:dyDescent="0.35">
      <c r="A42" s="29"/>
      <c r="B42" s="4"/>
      <c r="C42" s="25"/>
      <c r="D42" s="3"/>
      <c r="E42" s="84"/>
      <c r="F42" s="19"/>
    </row>
    <row r="43" spans="1:6" ht="43" customHeight="1" x14ac:dyDescent="0.35">
      <c r="A43" s="29" t="s">
        <v>14</v>
      </c>
      <c r="B43" s="4" t="s">
        <v>72</v>
      </c>
      <c r="C43" s="25">
        <v>2</v>
      </c>
      <c r="D43" s="3" t="s">
        <v>3</v>
      </c>
      <c r="E43" s="84"/>
      <c r="F43" s="19">
        <f>C43*E43</f>
        <v>0</v>
      </c>
    </row>
    <row r="44" spans="1:6" x14ac:dyDescent="0.35">
      <c r="A44" s="29"/>
      <c r="B44" s="4"/>
      <c r="C44" s="25"/>
      <c r="D44" s="3"/>
      <c r="E44" s="84"/>
      <c r="F44" s="19"/>
    </row>
    <row r="45" spans="1:6" x14ac:dyDescent="0.35">
      <c r="A45" s="29"/>
      <c r="B45" s="12" t="s">
        <v>73</v>
      </c>
      <c r="C45" s="25"/>
      <c r="D45" s="3"/>
      <c r="E45" s="84"/>
      <c r="F45" s="19"/>
    </row>
    <row r="46" spans="1:6" ht="44.5" customHeight="1" x14ac:dyDescent="0.35">
      <c r="A46" s="29" t="s">
        <v>16</v>
      </c>
      <c r="B46" s="4" t="s">
        <v>74</v>
      </c>
      <c r="C46" s="25">
        <v>1</v>
      </c>
      <c r="D46" s="3" t="s">
        <v>15</v>
      </c>
      <c r="E46" s="84"/>
      <c r="F46" s="19">
        <f>C46*E46</f>
        <v>0</v>
      </c>
    </row>
    <row r="47" spans="1:6" x14ac:dyDescent="0.35">
      <c r="A47" s="29"/>
      <c r="B47" s="4"/>
      <c r="C47" s="25"/>
      <c r="D47" s="3"/>
      <c r="E47" s="84"/>
      <c r="F47" s="19"/>
    </row>
    <row r="48" spans="1:6" x14ac:dyDescent="0.35">
      <c r="A48" s="29"/>
      <c r="B48" s="12" t="s">
        <v>75</v>
      </c>
      <c r="C48" s="25"/>
      <c r="D48" s="3"/>
      <c r="E48" s="84"/>
      <c r="F48" s="19"/>
    </row>
    <row r="49" spans="1:6" ht="44.5" customHeight="1" x14ac:dyDescent="0.35">
      <c r="A49" s="29" t="s">
        <v>17</v>
      </c>
      <c r="B49" s="4" t="s">
        <v>76</v>
      </c>
      <c r="C49" s="25">
        <v>1</v>
      </c>
      <c r="D49" s="3" t="s">
        <v>15</v>
      </c>
      <c r="E49" s="84"/>
      <c r="F49" s="19">
        <f>C49*E49</f>
        <v>0</v>
      </c>
    </row>
    <row r="50" spans="1:6" x14ac:dyDescent="0.35">
      <c r="A50" s="29"/>
      <c r="B50" s="4"/>
      <c r="C50" s="25"/>
      <c r="D50" s="3"/>
      <c r="E50" s="84"/>
      <c r="F50" s="19"/>
    </row>
    <row r="51" spans="1:6" x14ac:dyDescent="0.35">
      <c r="A51" s="29"/>
      <c r="B51" s="4"/>
      <c r="C51" s="25"/>
      <c r="D51" s="3"/>
      <c r="E51" s="84"/>
      <c r="F51" s="19"/>
    </row>
    <row r="52" spans="1:6" x14ac:dyDescent="0.35">
      <c r="A52" s="29"/>
      <c r="B52" s="4"/>
      <c r="C52" s="25"/>
      <c r="D52" s="3"/>
      <c r="E52" s="84"/>
      <c r="F52" s="19"/>
    </row>
    <row r="53" spans="1:6" x14ac:dyDescent="0.35">
      <c r="A53" s="29"/>
      <c r="B53" s="4"/>
      <c r="C53" s="25"/>
      <c r="D53" s="3"/>
      <c r="E53" s="84"/>
      <c r="F53" s="19"/>
    </row>
    <row r="54" spans="1:6" x14ac:dyDescent="0.35">
      <c r="A54" s="29"/>
      <c r="B54" s="4"/>
      <c r="C54" s="25"/>
      <c r="D54" s="3"/>
      <c r="E54" s="84"/>
      <c r="F54" s="19"/>
    </row>
    <row r="55" spans="1:6" x14ac:dyDescent="0.35">
      <c r="A55" s="29"/>
      <c r="B55" s="4"/>
      <c r="C55" s="25"/>
      <c r="D55" s="3"/>
      <c r="E55" s="84"/>
      <c r="F55" s="19"/>
    </row>
    <row r="56" spans="1:6" x14ac:dyDescent="0.35">
      <c r="A56" s="29"/>
      <c r="B56" s="4"/>
      <c r="C56" s="25"/>
      <c r="D56" s="3"/>
      <c r="E56" s="84"/>
      <c r="F56" s="19"/>
    </row>
    <row r="57" spans="1:6" x14ac:dyDescent="0.35">
      <c r="A57" s="29"/>
      <c r="B57" s="4"/>
      <c r="C57" s="25"/>
      <c r="D57" s="3"/>
      <c r="E57" s="84"/>
      <c r="F57" s="19"/>
    </row>
    <row r="58" spans="1:6" x14ac:dyDescent="0.35">
      <c r="A58" s="29"/>
      <c r="B58" s="4"/>
      <c r="C58" s="25"/>
      <c r="D58" s="3"/>
      <c r="E58" s="84"/>
      <c r="F58" s="19"/>
    </row>
    <row r="59" spans="1:6" x14ac:dyDescent="0.35">
      <c r="A59" s="29"/>
      <c r="B59" s="4"/>
      <c r="C59" s="25"/>
      <c r="D59" s="3"/>
      <c r="E59" s="84"/>
      <c r="F59" s="19"/>
    </row>
    <row r="60" spans="1:6" x14ac:dyDescent="0.35">
      <c r="A60" s="29"/>
      <c r="B60" s="4"/>
      <c r="C60" s="25"/>
      <c r="D60" s="3"/>
      <c r="E60" s="84"/>
      <c r="F60" s="19"/>
    </row>
    <row r="61" spans="1:6" x14ac:dyDescent="0.35">
      <c r="A61" s="29"/>
      <c r="B61" s="4"/>
      <c r="C61" s="25"/>
      <c r="D61" s="3"/>
      <c r="E61" s="84"/>
      <c r="F61" s="19"/>
    </row>
    <row r="62" spans="1:6" x14ac:dyDescent="0.35">
      <c r="A62" s="29"/>
      <c r="B62" s="4"/>
      <c r="C62" s="25"/>
      <c r="D62" s="3"/>
      <c r="E62" s="84"/>
      <c r="F62" s="19"/>
    </row>
    <row r="63" spans="1:6" x14ac:dyDescent="0.35">
      <c r="A63" s="29"/>
      <c r="B63" s="4"/>
      <c r="C63" s="25"/>
      <c r="D63" s="3"/>
      <c r="E63" s="84"/>
      <c r="F63" s="19"/>
    </row>
    <row r="64" spans="1:6" x14ac:dyDescent="0.35">
      <c r="A64" s="50"/>
      <c r="B64" s="52" t="s">
        <v>77</v>
      </c>
      <c r="C64" s="68"/>
      <c r="D64" s="61"/>
      <c r="E64" s="85"/>
      <c r="F64" s="63">
        <f>SUM(F4:F62)</f>
        <v>0</v>
      </c>
    </row>
    <row r="65" spans="1:6" x14ac:dyDescent="0.35">
      <c r="A65" s="29"/>
      <c r="B65" s="53" t="s">
        <v>44</v>
      </c>
      <c r="C65" s="26"/>
      <c r="D65" s="11"/>
      <c r="E65" s="86"/>
      <c r="F65" s="20">
        <f>F64*0.18</f>
        <v>0</v>
      </c>
    </row>
    <row r="66" spans="1:6" ht="15" thickBot="1" x14ac:dyDescent="0.4">
      <c r="A66" s="51"/>
      <c r="B66" s="49" t="s">
        <v>46</v>
      </c>
      <c r="C66" s="70"/>
      <c r="D66" s="65"/>
      <c r="E66" s="87"/>
      <c r="F66" s="67">
        <f>SUM(F64:F65)</f>
        <v>0</v>
      </c>
    </row>
    <row r="67" spans="1:6" ht="15" thickTop="1" x14ac:dyDescent="0.35"/>
  </sheetData>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Resume</vt:lpstr>
      <vt:lpstr>Staff Hses &amp; related facilities</vt:lpstr>
      <vt:lpstr>Class rms, lib &amp; Admin Block</vt:lpstr>
      <vt:lpstr>Schl. Ltrn, Drnge, &amp; Acss Rts</vt:lpstr>
      <vt:lpstr>ECDE Class room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Mumo</dc:creator>
  <cp:lastModifiedBy>Gisele Bagalwa</cp:lastModifiedBy>
  <cp:lastPrinted>2023-04-04T09:51:10Z</cp:lastPrinted>
  <dcterms:created xsi:type="dcterms:W3CDTF">2022-11-16T07:04:39Z</dcterms:created>
  <dcterms:modified xsi:type="dcterms:W3CDTF">2023-04-27T21:45:11Z</dcterms:modified>
</cp:coreProperties>
</file>